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Documentos\MARIELOS\PLAN OPERATIVO INSTITUCIONAL 2019\OFICIAL\"/>
    </mc:Choice>
  </mc:AlternateContent>
  <bookViews>
    <workbookView xWindow="0" yWindow="0" windowWidth="10200" windowHeight="7065"/>
  </bookViews>
  <sheets>
    <sheet name="MAPP 2019" sheetId="7" r:id="rId1"/>
    <sheet name="Fichas Técnicas de Indicadores" sheetId="20" r:id="rId2"/>
    <sheet name="FICHA TEC INVERSION PUBLICA " sheetId="18" r:id="rId3"/>
  </sheets>
  <definedNames>
    <definedName name="_xlnm._FilterDatabase" localSheetId="0" hidden="1">'MAPP 2019'!$A$12:$CW$44</definedName>
    <definedName name="_xlnm.Print_Area" localSheetId="2">'FICHA TEC INVERSION PUBLICA '!$A$1:$M$42</definedName>
    <definedName name="_xlnm.Print_Titles" localSheetId="2">'FICHA TEC INVERSION PUBLICA '!$8:$10</definedName>
  </definedNames>
  <calcPr calcId="152511"/>
</workbook>
</file>

<file path=xl/calcChain.xml><?xml version="1.0" encoding="utf-8"?>
<calcChain xmlns="http://schemas.openxmlformats.org/spreadsheetml/2006/main">
  <c r="H34" i="18" l="1"/>
  <c r="G39" i="18"/>
  <c r="Y41" i="7"/>
  <c r="Y36" i="7"/>
  <c r="Y33" i="7" l="1"/>
  <c r="Y32" i="7"/>
  <c r="H35" i="18" l="1"/>
  <c r="E42" i="18"/>
  <c r="G41" i="18"/>
  <c r="E40" i="18"/>
  <c r="G38" i="18"/>
  <c r="E37" i="18"/>
  <c r="H36" i="18"/>
  <c r="E33" i="18"/>
  <c r="G32" i="18"/>
  <c r="G31" i="18"/>
  <c r="H30" i="18"/>
  <c r="E29" i="18"/>
  <c r="E28" i="18"/>
  <c r="G27" i="18"/>
  <c r="H26" i="18"/>
  <c r="E25" i="18"/>
  <c r="Y35" i="7" l="1"/>
  <c r="Y34" i="7"/>
  <c r="Y31" i="7"/>
  <c r="Y30" i="7"/>
  <c r="Y29" i="7"/>
  <c r="Y28" i="7"/>
  <c r="Y27" i="7"/>
  <c r="Y26" i="7"/>
  <c r="Y25" i="7"/>
  <c r="Y24" i="7"/>
  <c r="Y23" i="7"/>
  <c r="Y22" i="7"/>
  <c r="Y21" i="7"/>
  <c r="Y20" i="7"/>
  <c r="Y19" i="7"/>
  <c r="Y18" i="7"/>
  <c r="Y17" i="7"/>
  <c r="Y16" i="7"/>
  <c r="Y14" i="7"/>
  <c r="Y15" i="7"/>
  <c r="Y44" i="7" l="1"/>
  <c r="Y43" i="7"/>
  <c r="Y42" i="7"/>
  <c r="Y40" i="7"/>
  <c r="Y39" i="7"/>
  <c r="Y38" i="7"/>
  <c r="Y37" i="7"/>
  <c r="Y13" i="7" l="1"/>
  <c r="H24" i="18" l="1"/>
  <c r="H22" i="18"/>
  <c r="E23" i="18"/>
  <c r="G22" i="18"/>
  <c r="H21" i="18"/>
  <c r="F20" i="18"/>
  <c r="E20" i="18"/>
  <c r="H19" i="18"/>
  <c r="H17" i="18"/>
  <c r="E18" i="18"/>
  <c r="H16" i="18"/>
  <c r="E15" i="18"/>
  <c r="H14" i="18"/>
  <c r="H13" i="18"/>
  <c r="E12" i="18"/>
  <c r="H11" i="18"/>
  <c r="G11" i="18"/>
</calcChain>
</file>

<file path=xl/comments1.xml><?xml version="1.0" encoding="utf-8"?>
<comments xmlns="http://schemas.openxmlformats.org/spreadsheetml/2006/main">
  <authors>
    <author>Cristina Monge Sibaja</author>
  </authors>
  <commentList>
    <comment ref="B17" authorId="0" shapeId="0">
      <text>
        <r>
          <rPr>
            <b/>
            <sz val="9"/>
            <color indexed="81"/>
            <rFont val="Tahoma"/>
            <family val="2"/>
          </rPr>
          <t>Revisar el concepto de impacto, parec ser más una meta de producto ya que no se miden los efectos</t>
        </r>
      </text>
    </comment>
  </commentList>
</comments>
</file>

<file path=xl/sharedStrings.xml><?xml version="1.0" encoding="utf-8"?>
<sst xmlns="http://schemas.openxmlformats.org/spreadsheetml/2006/main" count="544" uniqueCount="329">
  <si>
    <t>MATRIZ DE ARTICULACION PLAN PRESUPUESTO</t>
  </si>
  <si>
    <t>Nombre de la Institución:</t>
  </si>
  <si>
    <t>Nombre del Jerarca de la Institución</t>
  </si>
  <si>
    <t>Sector:</t>
  </si>
  <si>
    <t>Ministro(a) Rector(a)</t>
  </si>
  <si>
    <t>PLAN NACIONAL DESARROLLO</t>
  </si>
  <si>
    <t xml:space="preserve">PROGRAMACIÓN ESTRATÉGICA PRESUPUESTARIA </t>
  </si>
  <si>
    <t>PILARES Y/O ELEMENTOS TRANSVERSALES  DEL PND (2015-2018)</t>
  </si>
  <si>
    <t>OBJETIVOSECTORIAL(ES)</t>
  </si>
  <si>
    <t>CODIGO Y NOMBRE DEL PROGRAMA/ PROYECTO  SECTORIAL PND</t>
  </si>
  <si>
    <t xml:space="preserve"> RESULTADOS DEL PROGRAMA O PROYECTO</t>
  </si>
  <si>
    <t>INDICADORES DEL PROGRAMA O PROYECTO</t>
  </si>
  <si>
    <t>LINEA BASE DEL INDICADOR</t>
  </si>
  <si>
    <t>META DEL INDICADOR DEL PROGRAMA O PROYECTO DEL PERIODO</t>
  </si>
  <si>
    <t>METAS ANUALES DEL PND</t>
  </si>
  <si>
    <t>COBERTURA GEOGRAFICA POR REGION</t>
  </si>
  <si>
    <t xml:space="preserve">OBJETIVOS ESTRATÉGICOS DEL PROGRAMA O PROYECTO DEL PND </t>
  </si>
  <si>
    <t>NOMBRE DEL PROGRAMA O PROYECTO INSTITUCIONAL (PEI)</t>
  </si>
  <si>
    <t>CODIGO Y NOMBRE DEL  PROGRAMA O SUBPROGRAMA PRESUPUESTARIO</t>
  </si>
  <si>
    <t>PRODUCTO FINAL (BIENES/
SERVICIOS)</t>
  </si>
  <si>
    <t>UNIDAD DE MEDIDA DEL PRODUCTO</t>
  </si>
  <si>
    <t>POBLACIÓN META</t>
  </si>
  <si>
    <t xml:space="preserve">INDICADORES DE PRODUCTO FINAL  </t>
  </si>
  <si>
    <t>LÍNEA BASE</t>
  </si>
  <si>
    <t xml:space="preserve">METAS DEL INDICADOR </t>
  </si>
  <si>
    <t>ESTIMACIÓN ANUAL DE RECURSOS PRESUPUESTARIOS                               (en millones de colones)</t>
  </si>
  <si>
    <t>SUPUESTOS, NOTAS TÉCNICAS Y OBSERVACIONES</t>
  </si>
  <si>
    <t>DESCRIPCIÓN</t>
  </si>
  <si>
    <t>CANTIDAD</t>
  </si>
  <si>
    <t>USUARIO (A)</t>
  </si>
  <si>
    <t>HOMBRES</t>
  </si>
  <si>
    <t>MUJERES</t>
  </si>
  <si>
    <t>MONTO</t>
  </si>
  <si>
    <t>FUENTE DE FINANCIAMIENTO</t>
  </si>
  <si>
    <t>t</t>
  </si>
  <si>
    <t>DESEMPEÑO PROYECTADO</t>
  </si>
  <si>
    <t>Elemento</t>
  </si>
  <si>
    <t>Descripción</t>
  </si>
  <si>
    <t>Nombre del indicador</t>
  </si>
  <si>
    <t>Definición conceptual</t>
  </si>
  <si>
    <t xml:space="preserve">Fórmula de cálculo </t>
  </si>
  <si>
    <t>Componentes de la fórmula de cálculo</t>
  </si>
  <si>
    <t>Unidad de medida del indicador</t>
  </si>
  <si>
    <t>Interpretación</t>
  </si>
  <si>
    <t>Desagregación</t>
  </si>
  <si>
    <t>Línea base</t>
  </si>
  <si>
    <t>Meta</t>
  </si>
  <si>
    <t xml:space="preserve">Periodicidad </t>
  </si>
  <si>
    <t>Fuente</t>
  </si>
  <si>
    <t>Clasificación</t>
  </si>
  <si>
    <t>Seleccione a qué tipo de indicador corresponde:</t>
  </si>
  <si>
    <t>Tipo de operación estadística</t>
  </si>
  <si>
    <t>Comentarios generales</t>
  </si>
  <si>
    <t>ANUAL
2019</t>
  </si>
  <si>
    <t>ING. RODOLFO MÉNDEZ MATA</t>
  </si>
  <si>
    <t>TRANSPORTE E INFRAESTRUCTURA</t>
  </si>
  <si>
    <t>t+1</t>
  </si>
  <si>
    <t>t+2</t>
  </si>
  <si>
    <t>t+3</t>
  </si>
  <si>
    <t>FICHA TECNICA PROGRAMA INSTITUCIONAL PROYECTOS DE INVERSIÓN PÚBLICA</t>
  </si>
  <si>
    <t>NOMBRE DE LA INSTITUCIÓN:</t>
  </si>
  <si>
    <t xml:space="preserve">NOMBRE DEL JERARCA DE LA INSTITUCIÓN: </t>
  </si>
  <si>
    <t>SECTOR:</t>
  </si>
  <si>
    <t>MINISTRO(A) RECTOR(A):</t>
  </si>
  <si>
    <t>PROGRAMA DE INVERSIÓN PÚBLICA</t>
  </si>
  <si>
    <t xml:space="preserve">PROYECTO </t>
  </si>
  <si>
    <t>ETAPA ACTUAL</t>
  </si>
  <si>
    <t>CÓDIGO Y NOMBRE DEL PROGRAMA PRESUPUESTARIO</t>
  </si>
  <si>
    <t>RESPONSABLES</t>
  </si>
  <si>
    <t>I TRIM</t>
  </si>
  <si>
    <t>II TRIM</t>
  </si>
  <si>
    <t>III TRIM</t>
  </si>
  <si>
    <t>IV TRIM</t>
  </si>
  <si>
    <t xml:space="preserve">MONTOS POR EJECUTAR 
(MILLONES DE COLONES) </t>
  </si>
  <si>
    <t xml:space="preserve">MONTOS EJECUTADOS 
(MILLONES DE COLONES) </t>
  </si>
  <si>
    <t>Fuente: INEC, Mideplan, MINHAC. MOPT</t>
  </si>
  <si>
    <t>INEC, Mideplan, MINHAC.</t>
  </si>
  <si>
    <t>CONSEJO TÉCNICO DE AVIACIÓN CIVIL</t>
  </si>
  <si>
    <t>Programa Presupuestario N° 3 Desarrollo de Infraestructura Aeronáutica
Bienes Duraderos</t>
  </si>
  <si>
    <t>Infraestructura aeroportuaria mejorada</t>
  </si>
  <si>
    <t xml:space="preserve">Operadores, población y pasajeros </t>
  </si>
  <si>
    <t>Recursos propios</t>
  </si>
  <si>
    <t>Mejoramiento del Aeródromo de Palmar Sur (Fase II)</t>
  </si>
  <si>
    <t xml:space="preserve"> 2018: Pavimento  de la pista reconstruido, Terminal para pasajeros remodelada del </t>
  </si>
  <si>
    <t>2018: Pista Nivelada, Malla Perimetral Instalada</t>
  </si>
  <si>
    <t xml:space="preserve">Mejoramiento del Aeródromo de Tortuguero </t>
  </si>
  <si>
    <t>El proyecto consta en colocación de una carpeta asfáltica en toda lo ancho y larga de la pista de aterrizaje, asi como la demarcación horizontal de la pista, mejorar las franjas de seguridad y una colocación de una malla perimetral en el aeródromo .</t>
  </si>
  <si>
    <t>Porcentaje de avance en la etapa de proyecto</t>
  </si>
  <si>
    <t>El porcentaje de avance en la etapa de proyecto representa el avance alcanzado de conformidad con la etapa en que el proyecto se encuentra, se definen como principales etapas: preinversión, licitación, ejecución de obra, las cuales a su vez concentran una serie de actividades a saber:</t>
  </si>
  <si>
    <t>Porcentaje de avance de de la etapa de proyecto alcanzado / Porcentaje de avance de la etapa de proyecto programado</t>
  </si>
  <si>
    <t>Porcentaje de avance de de la etapa de proyecto alcanzado
Porcentaje de avance de la etapa de proyecto programado</t>
  </si>
  <si>
    <t>Porcentaje</t>
  </si>
  <si>
    <t>El proyecto se desarrollará por etapas de conformidad con la programación y cronograma de avance de obra física.
El indicador presentará una medición de conformidad con las etapas que lo conforman.</t>
  </si>
  <si>
    <t>El proyecto cuenta con un avance de X% en la etapa de preinversión, licitación o ejecución.</t>
  </si>
  <si>
    <t>La línea base estará dada por el avance de la etapa de proyecto que se haya alcanzado en el periodo anterior en los casos que así lo contengan.</t>
  </si>
  <si>
    <t>Por lo general las metas de cumplimiento de avance de las etapas de los proyectos se estará programando al 100% a menos que el mismo cuente con avance alcanzado en el periodo anterior.</t>
  </si>
  <si>
    <t>Periodicidad no definida, de manera alternativa: Semetral - Anual</t>
  </si>
  <si>
    <t>Se cuenta con datos del indicador en los avances de proyectos de inversión que se presentan regularmente a los Jerarcas Institucionales, expedientes de cada proyecto, ubicados en la Unidad de Infraestructura Aeronáutica y la Unidad de Planificación en el Proceso de Gestión de Proyectos Oficina PMO.
La información se mantiene en archivos digitales y expedientes físicos.</t>
  </si>
  <si>
    <t>Registros administrativos, bitácoras oficiales de cada proyecto.</t>
  </si>
  <si>
    <t>Se considera el indicador de "porcentaje de avance en la etapa de proyecto" con el fin de mostrar avances en las fases previas a la ejecución física de las obras, por cuanto las gestiones de preinversión y licitación requieren de grandes esfuerzos y tiempos extensos en su desarrollo; de esta manera se muestra el avance en gestiones administrativas previo al avance de la ejecución física de las obras.</t>
  </si>
  <si>
    <t>Construcción de un Hangar Aeródromo de Coto 47</t>
  </si>
  <si>
    <t>Porcentaje de avance en la etapa del proyecto 
(ejecución del proyecto: Construcción Hangar Aeródromo Coto 47)</t>
  </si>
  <si>
    <t>Hangar construido</t>
  </si>
  <si>
    <t>Promover el desarrollo integral del Aeropuerto Tobías Bolaños Palma (AITBP) de conformidad con las necesidades de infraestructura requeridas para propiciar la seguridad operacional en su utilización.</t>
  </si>
  <si>
    <t>Proyecto Plan  Integral de Mejoramiento  AITBP</t>
  </si>
  <si>
    <t>Terminal Aérea Remodelada</t>
  </si>
  <si>
    <t>Porcentaje de avance en la etapa del proyecto 
(ejecución del proyecto: Plan Integral de Mejoramiento AITBP)</t>
  </si>
  <si>
    <t>Este proyecto consiste en la construcción de toda la red de agua potable, aguas negras, aguas residuales con su debido tanque de tratamiento, red electrica, red de datos, Red de Hidrantes para el cumplimiento con Cuerpo de Bomberos, construcción de toda la estructura de pavimentos de las calles de rodaje, ALFA, BRAVO, CHARLIE, Remodelación de la Terminal Aérea. El poryecto se programa para ser ejecutado en dos periodos:
Inversión 2019: ¢3.840.000.000,00
Inversión 2020: ¢ 5.760.000.000,00
Inversión Total estimada: ¢9.600.000.000,00</t>
  </si>
  <si>
    <t xml:space="preserve">Consiste en la construcción de  un nueva terminal ya que la existente no cumple con las normas internacionales aeronauticas, se incluyen además obras conexas como lo son: parqueos, tanques de tratamiento de aguas negras y residuales, caseta de seguridad, bodega, subestación eléctroca,.  Además la construcción de instalaciones para Servicio de Vigilancia Aérea.  </t>
  </si>
  <si>
    <t>Terminal Aérea construida</t>
  </si>
  <si>
    <t xml:space="preserve">Proyecto: 
Mejoramiento de los Pavimentos de la Pista de Aterrizaje, Calles de Rodaje de Conexión Adyacentes y Plataforma del AIDOQ".   Plan de Contingencia III
</t>
  </si>
  <si>
    <t>El proyecto consta en mejoramiento de la superficie de ruedo en la pista de aterrizaje y plataforma, así como una demarcación horizontal (pintura), al mismo tiempo las mejoras de las franjas de seguridad y calles perimetrales.  Proceso de licitación 2018.</t>
  </si>
  <si>
    <t>Licitación 2018</t>
  </si>
  <si>
    <t xml:space="preserve">Pavimentos de la pista Reconstruidos </t>
  </si>
  <si>
    <t>Porcentaje de avance en la etapa del proyecto 
(ejecución del proyecto:Mejoramiento de los Pavimentos de la Pista de Aterrizaje, Calles de Rodaje de Conexión Adyacentes y Plataforma del AIDOQ (Contingencia III) )</t>
  </si>
  <si>
    <t>Promover el desarrollo integral del Aeropuerto Internacional Daniel Oduber Quirós (AIDOQ)  de conformidad con las necesidades de infraestructura requeridas para propiciar la seguridad operacional en su utilización.</t>
  </si>
  <si>
    <t>Habilitación de espacios para los permisiarios y cerramiento perimetral del AIDOQ, consta de la instalación de una malla perimetral nueva en los nuevos terrenos recién expropiados así como el resane de toda la malla actual. 
Entiéndase por permisiarios: operadores de asistencia en tierra, combustible, comida, operadores y empresas que cuentan con un permiso para estar ubicados en ciertos "espacios" del aeropuerto, área de espacios designados bajo un permiso específico.</t>
  </si>
  <si>
    <t>Habilitación de espacios para los permisiarios e instalación del cercado perimetral del AIDOQ.</t>
  </si>
  <si>
    <t>Habilitación de espacios e instalación de cercado perimetral</t>
  </si>
  <si>
    <t>Porcentaje de avance en la etapa del proyecto 
(ejecución del proyecto : Habilitación de espacios e instalación de cercado perimetral del AIDOQ</t>
  </si>
  <si>
    <t xml:space="preserve">Programa Presupuestario N° 3 Desarrollo de Infraestructura Aeronáutica
Consultorías
</t>
  </si>
  <si>
    <t>2018: Desarrollo de 9 consultorías de control de la calidad</t>
  </si>
  <si>
    <t xml:space="preserve">Programa Presupuestario N° 3 Desarrollo de Infraestructura Aeronáutica
Terrenos
</t>
  </si>
  <si>
    <t xml:space="preserve">Porcentaje de avance en el trámite expropiatorio 
Aeródromo de Puerto Jiménez
</t>
  </si>
  <si>
    <t xml:space="preserve">Expropiar los terrenos aledaños al Aeródromo de Puerto Jiménez </t>
  </si>
  <si>
    <t>Expropiación realizada</t>
  </si>
  <si>
    <t>Se debe buscar el cumplimiento de los aeródromos con la normativa de la OACI, por lo que se requiere que se realice la adquisición de los terrenos mediante expropiación a fin de brindar solución a las limitaciones en las operaciones de los aeropuertos.
Se han dado acercamientos con la Municipalidad de Osa ya que existen propiedades sin registro.</t>
  </si>
  <si>
    <t>Adquirir los terrenos aledaños al Aeródromo de Puerto Jiménez por medio de expropiación a fin de ampliar sus dimensiones (Fase II) buscando cumplir con la normativa de la OACI en materia de seguridad operacional.</t>
  </si>
  <si>
    <t xml:space="preserve">Mejoramiento del Aeródromo de Upala (Fase II)                        </t>
  </si>
  <si>
    <t xml:space="preserve">Mejoramiento del Aeródromo de Upala (Fase I)                        </t>
  </si>
  <si>
    <t>Porcentaje de avance en la etapa del proyecto 
(ejecución del proyecto: Mejoramiento del Aeródromo de  Palmar Sur Fase II)</t>
  </si>
  <si>
    <t>Porcentaje de avance en la etapa del proyecto 
(ejecución del proyecto: Mejoramiento del Aeródromo de  Upala Fase I)</t>
  </si>
  <si>
    <t>2018: Licitación
80% ejecución de obra</t>
  </si>
  <si>
    <t>Porcentaje de avance en la etapa del proyecto 
(ejecución del proyecto: Mejoramiento del Aeródromo de  Upala Fase II)</t>
  </si>
  <si>
    <t>Mejoramiento del Aeródromo de  Guáplies</t>
  </si>
  <si>
    <t>Porcentaje de avance en la etapa del proyecto 
(ejecución del proyecto: Mejoramiento del Aeródromo de Guápiles)</t>
  </si>
  <si>
    <t>2018: Licitación
25% ejecución de obra</t>
  </si>
  <si>
    <t>El proyecto consta en una Remodelación de la Terminal Existente, la cual cumplirá con la Ley 7600, dicha remodelación consta en batería de baños, salas de abordaje, oficinas, counters.</t>
  </si>
  <si>
    <t>Porcentaje de avance en la etapa del proyecto 
(ejecución del proyecto: Mejoramiento del Aeródromo de Tortuguero)</t>
  </si>
  <si>
    <t>Porcentaje de avance en la etapa del proyecto 
(ejecución del proyecto: Mejoramiento del Aeródromo de Golfito Fase I)</t>
  </si>
  <si>
    <t>Terminal de pasajeros remodelada</t>
  </si>
  <si>
    <t>Mejoramiento del Aeródromo de  Golfito Fase I</t>
  </si>
  <si>
    <t>2018: Licitación</t>
  </si>
  <si>
    <t>Mejoramiento del Aeródromo de  Golfito Fase II</t>
  </si>
  <si>
    <t>Porcentaje de avance en la etapa del proyecto 
(ejecución del proyecto: Mejoramiento del Aeródromo de Golfito Fase II)</t>
  </si>
  <si>
    <t>Mejoramiento de Facilitación de pasajeros en el Aeródromo de Pérez Zeledón</t>
  </si>
  <si>
    <t>Porcentaje de avance en la etapa del proyecto 
(ejecución del proyecto: Mejoramiento de Facilitación de pasajeros en el Aeródromo de Pérez Zeledón)</t>
  </si>
  <si>
    <t xml:space="preserve">2018: Licitación
</t>
  </si>
  <si>
    <t>El proyecto consta en: Construcción de un módulo terminal aérea para resguardar a los pasajeros del sol y de la lluvia y construcción de una batería de baños en cumplimiento con la Ley 7600, además de ello una ampliación de la Plataforma para albergar dos posiciones de avión tipo B.</t>
  </si>
  <si>
    <t>Porcentaje de avance en la etapa del proyecto 
(ejecución del proyecto: Mejoramiento del Aeródromo de La Managua Quepos)</t>
  </si>
  <si>
    <t>2017: Licitción
2018: 10% Ejecución</t>
  </si>
  <si>
    <t>Mejoramiento del Aeródromo de La Mangua , Quepos</t>
  </si>
  <si>
    <t>Diseñar y Construir la Terminal de pasajeros del Aeropuerto Internacional de Limón mejorando la seguridad al separar los flujos de pasajeros, construyendo las instalaciones de Vigilancia Aérea, Servicios y Obras Conexas.</t>
  </si>
  <si>
    <t>Proyecto Diseño y Construcción de la Terminal de pasajeros del AIL</t>
  </si>
  <si>
    <t>Porcentaje de avance en la etapa del proyecto 
(ejecución del proyecto: Diseño y Construcción de la Terminial de pasajeros del AIL)</t>
  </si>
  <si>
    <t xml:space="preserve">AVANCE  ETAPA ACTUAL </t>
  </si>
  <si>
    <t>Plan  Integral de Mejoramiento  AITBP</t>
  </si>
  <si>
    <t>Diseño y Construcción de la Terminal de pasajeros del AIL</t>
  </si>
  <si>
    <t xml:space="preserve">Mejoramiento de los Pavimentos de la Pista de Aterrizaje, Calles de Rodaje de Conexión Adyacentes y Plataforma del AIDOQ".   Plan de Contingencia III
</t>
  </si>
  <si>
    <t>Se encuentra en la fase de expropiación y diseño de las Obras</t>
  </si>
  <si>
    <t xml:space="preserve">Licitación </t>
  </si>
  <si>
    <t xml:space="preserve">Preinversión 
</t>
  </si>
  <si>
    <t>Se encuentra en la gestión del Convenio entre SINAC, Ministerio de Seguridad Pública y CETAC.
Diseño de las Obras.</t>
  </si>
  <si>
    <t>Se encuentra en el diseño de las obras</t>
  </si>
  <si>
    <t>Ejecución</t>
  </si>
  <si>
    <t>Ejecución de las obras
Incumplimientos contractuales, atrasos</t>
  </si>
  <si>
    <t xml:space="preserve">Preinversión 
Licitación </t>
  </si>
  <si>
    <t>Se encuentra en conversaciones con la Municipalidad de Osa, para identificar los propietarios a expropiar ya que existen propiedades sin registro.</t>
  </si>
  <si>
    <t>Ing. Iganacio Acuña Fallas</t>
  </si>
  <si>
    <t>Ing. Mario Cespedes</t>
  </si>
  <si>
    <t>Arq. Debby Beer</t>
  </si>
  <si>
    <t>Ing. Ignacio Acuña</t>
  </si>
  <si>
    <t>Ing. Lisette Perez</t>
  </si>
  <si>
    <t>Ing. David Rojas</t>
  </si>
  <si>
    <t>Ing. Oscar Soto</t>
  </si>
  <si>
    <t>Ing. Allen Vargas</t>
  </si>
  <si>
    <t>Arq. Marcela Gutierrez</t>
  </si>
  <si>
    <t>Ing. Alexander Sanchez</t>
  </si>
  <si>
    <t>Se reciben ofertas el 05 de setiembre del 2018</t>
  </si>
  <si>
    <t>Se  encuentra en la firma del contrato del CETAC, para posteriomente enviarlo a refrendo Interno</t>
  </si>
  <si>
    <t>Se  encuentra en la firma del contrato del CETAC, para posteriomente enviarlo a refrendo a la Contraloría General de la República</t>
  </si>
  <si>
    <t>Proceso Licitatorio, ofertó una empresa la cual no cumple técnicamente. Por lo que se debe de promover de nuevo la lictación.</t>
  </si>
  <si>
    <t>Proceso Licitatorio, ofertaron cuatro empresas las cuales ninguna cumple técnicamente. Por lo que se debe de promover de nuevo la lictación.</t>
  </si>
  <si>
    <t>Arq. Oscar Arguedas</t>
  </si>
  <si>
    <t>Se encuentra en el plazo de firmeza a la adjudicación del contrato</t>
  </si>
  <si>
    <t>Se encuentra en diseño de planos</t>
  </si>
  <si>
    <t>Ing. Jorge Mario Murillo Saborío</t>
  </si>
  <si>
    <t xml:space="preserve">Aeródomo de Upala mejorado Fase I  </t>
  </si>
  <si>
    <t>Se realizara la construcción de una terminal aerea, una plataforma para dos estacionamientos tipo b, calle de rodaje para acceso entre la pista y plataforma, muro de gaviones para proteger encado de una inundación el Aeródromo y caseta de seguridad.   El proyecto se programa para ser ejecutado en dos periodos:
Inversión 2019: ¢720.000.000,00
Inversión 2020: ¢ 480.000.000,00
Inversión Total estimada: ¢1.200.000.000,00</t>
  </si>
  <si>
    <t xml:space="preserve">Mejoramiento del Aeródromo de Tortuguero
(Terminal de pasajeros, plataforma ampliada construidas)
</t>
  </si>
  <si>
    <t xml:space="preserve">Aeródromo de Guápiles mejorado
(Pista Nivelada, construcción de plataforma,  Malla Perimetral Instalada) </t>
  </si>
  <si>
    <t xml:space="preserve">Aeródromo de Pérez Zeledón mejorado
(Facilitación de Pasajeros) </t>
  </si>
  <si>
    <t>Aeródromo  de la Managua Quepos mejorado.
(Pavimento  de la pista reconstruido
Terminal de pasajeros construida)</t>
  </si>
  <si>
    <t>( ) Impacto.</t>
  </si>
  <si>
    <r>
      <rPr>
        <sz val="11"/>
        <color theme="1"/>
        <rFont val="Calibri"/>
        <family val="2"/>
        <scheme val="minor"/>
      </rPr>
      <t>( ) Efecto.</t>
    </r>
  </si>
  <si>
    <t>( x) Producto.</t>
  </si>
  <si>
    <t>Nota:  Es importante señalar que el indicadorr será aplicado para los todos los objetivos planteados, por lo tanto para todos aplica la misma ficha técnica.</t>
  </si>
  <si>
    <t>Gestionar y Fiscalizar las Ordenes de Cambio aprobados por el Consejo Técnico de Aviación Civil que se incluyen al Contrato de Gestión Interesada del Aeropuerto Internacional Juan Santamaría y financiados por la DGAC.</t>
  </si>
  <si>
    <t xml:space="preserve">Orden de Cambio "Diseño de la Subestación electrica" </t>
  </si>
  <si>
    <t xml:space="preserve">Orden de Cambio N° 66-17 "Nuevo Hangar de COOPESA en el AIJS" </t>
  </si>
  <si>
    <t>Orden de Cambio "Extensión de la Calle de Rodaje Paralela Sur"</t>
  </si>
  <si>
    <t xml:space="preserve">Nuevo Hangar de COOPESA en el AIJS </t>
  </si>
  <si>
    <t>Extensión de la Calle de Rodaje Paralela Sur</t>
  </si>
  <si>
    <t>Porcentaje de avance en la orden de cambio tramitada</t>
  </si>
  <si>
    <t>Diseño de la Subestación eléctrica</t>
  </si>
  <si>
    <t>Es importante señalar que el Contrato de Gestión Interesada del AIJS en su Apéndice E, clausulas 8.8 y 9, establece el fundamento contractual que prevé la posibilidad de aplicar las Ordenes de Cambio. 
“8.8. Alcance de las modificaciones de las obras y equipos
La magnitud de las modificaciones de las obras y equipos que podrá el CETAC exigir al Gestor en virtud de este contrato tendrá estrecha relación con las condiciones de la demanda de los servicios aeroportuarios en relación con el cumplimiento de las especificaciones internacionales requeridas para su satisfacción y los niveles de calidad de servicio anticipados, todo lo cual deberá ser consignado en el Plan Maestro y en sus modificaciones.  El CETAC podrá exigir dichas modificaciones hasta cuatro años antes del término de este Contrato.  Cuando las modificaciones del Plan Maestro conllevan nuevas inversiones, el Gestor deberá proponer asimismo el tipo de obras a realizar, su valoración, su impacto en las tarifas aeroportuarias, y su posible incidencia en el régimen económico de este Contrato.  Por razones de interés público, el CETAC podrá realizar y pagar las obras que estime pertinentes siempre que éstas no hayan podido ser exigidas al Gestor en virtud del Contrato de Gestión Interesada.  En este caso las obligaciones de mantenimiento, reparación y eventual reconstrucción de las obras construidas será responsabilidad del Estado, así como la eventual responsabilidad frente a terceros por el estado en que se encuentren.”
“9. Orden de Cambio
El CETAC podrá ordenar adiciones, eliminaciones u otras revisiones de las Obras, el método o manera de ejecución o el alcance general de los servicios descritos en este Apéndice,  en adelante los “Cambios.”   Dichos Cambios deberán de ser autorizados por una Orden de Cambio, y el impacto de tal cambio, si lo hubiese, será especificado en la misma, incluyendo, sin limitación, cambios a la Fecha de Recepción Provisional, cambios a Fecha de Recepción final o, en caso de modificación substancial al alcance de los Servicios de Construcción a ser prestados por el Gestor y siguiendo los procedimientos establecidos por la ley, un ajuste en el equilibrio del Contrato.  Una Orden de Cambio es una orden escrita al Gestor, acordada por el CETAC, autorizando un cambio a las obligaciones del Gestor bajo este Contrato, y emitida después de la suscripción del mismo de acuerdo con los procedimientos establecidos por los Documentos Contractuales.”
El CETAC mediante artículo 9 de la Sesión Ordinaria  77-2017 del 17 de octubre 2017 aprobó la Orden de Cambio N°66-17 "Nuevo Hangar de COOPESA en AIJS.</t>
  </si>
  <si>
    <t>Mejorar el marco normativo aplicable a Supervisión de Aerodromos  mediante la publicación de los RAC 14 y 139.</t>
  </si>
  <si>
    <t>Publicación de RAC 14 y 
RAC 139</t>
  </si>
  <si>
    <t>Programa Presupuestario N° 1 Servicios y Regulación Aeronáutica
Publicaciones</t>
  </si>
  <si>
    <t>Reglamentos Aeronáuticos Costarricenses Publicados 
RAC 14 y 
RAC 139</t>
  </si>
  <si>
    <t xml:space="preserve">Porcentaje de avance en la publicación de los Reglamentos Aeronáuticos Costarricenses </t>
  </si>
  <si>
    <t xml:space="preserve">                                                                                                                                                                                                                                                                                                                                                                                                                                                                                                                                                                                                                                                                                                                                                                                                                                                                                                                                                                                                                                                                                                                                                                                                                                                                                                                                                                                                                                                                                                                                                                                                                                                                                                                                                                                                                                                                                                                                                                                                                                                                                                                                                                                                                                                                                                                                                                                                                                                                                                                                                                                                                                                                                                                                                                                                                                                                                                                                                                                                                                                                                                                                                                                                                                                                                                                                                                                                                                                                                                                                                                                                                                                                                                                                                                                                                                                                                                                                                                                                                                                                                                                                                                                                                                                                                                                                                                                                                                                                                                                                                                                                                                                                                                                                                                                                                                                                                                                                                                                                                                                                                                                                                                                                                                                                                                                                                                                                                                                                                                                                                                                                                                                                                                                                                                                                                                                                                                                                                                                                                                                                                                                                                                                                                                                                                                                                                                                                                                                                                                                                                                                                                                                                                                                                                                                                                                                                                                                                                                                                                                                                                                                                                                                                                                                                                                                                                                                                                                                                                                                                                                                                                                                                                                                                                                                                                                                                                                                                                                                                                                                                                                                                                                                                                                                                                                                                                                                                                                                                                                                                                                                                                                                                                                                                                                                                                                                                                                                                                                                                                                                                                                                                                                                                                                                                                                                                                                                                                                                                                                                                                                                                                                                                                                                                                                                                                                                                                                                                                                                                                                                                                                                                                                                                                                                                                                                                                                                                                                                                                                                                                                                                                                                                                                                                                                                                                                                                                                                                                                                                                                                                                                                                                                                                                                                                                                                                                                                                                                                                                                                                                                                                                                                                                                                                                                                                                                                                                                                                                                                                                                                                                                                                                                                                                                                                                                                                                                                                                                                                                                                                                                                                                                                                                                                                                                                                                                                                                                                                                                                                                                                                                                                                                                                                                                                                                                                                                                                                                                                                                                                                                                                                                                                                                                                                                                                                                                                                                                                                                                                                                                                                                                                                                                                                                                                                                                                                                                                                                                                                                                                                                                                                                                                                                                                                                                                                                                                                                                                                                                                                                                                                                                                                                                                                                                                                                                                                                                                                                                                                                                                                                                                                                                                                                                                                                                                                                                                                                                                                                                                                                                                                                                                                                                                                                                                                                                                                                                                                                                                                                                                                                                                                                                                                                                                                                                                                                                                                                                                                                                                                                                                                                                                                                                                                                                                                                                                                                                                                                                                                                                                                                                                                                                                                                                                                                                                                                                                                                                                                                                                                                                                                                                                                                                                                                                                                                                                                                                                                                                                                                                                                                                                                                                                                                                                                                                                                                                                                                                                                                                                                                                                                                                                                                                                                                                                                                                                                                                                                                                                                                                                                                                                                                                                                                                                                                                                                                                                                                                                                                                                                                                                                                                                                                                                                                                                                                                                                                                                                                                                                                                                                                                                                                                                                                                                                                                                                                                                                                                                                                                                                                                                                                                                                                                                                                                                                                                                                                                                                                                                                                                                                                                                                                                                                                                                                                                                                                                                                                                                                                                                                                                                                                                                                                                                                                                                                                                                                                                                                                                                                                                                                                                                                                                                                                                                                                                                                                                                                                                                                                                                                                                                                                                                                                                                                                                                                                                                                                                                                                                                                                                                                                                                                                                                                                                                                                                                                                                                                                                                                                                                                                                                                                                                                                                                                                                                                                                                                                                                                                                                                                                                                                                                                                                                                                                                                                                                                                                                                                                                                                                                                                                                                                                                                                                                                                                                                                                                                                                                                                                                                                                                                                                                                                                                                                                                                                                                                                                                                                                                                                                                                                                                                                                                                                                                                                                                                                                                                                                                                                                                                                                                                                                                                                                                                                                                                                                                                                                                                                                                                                                                                                                                                                                                                                                                                                                                                                                                                                                                                                                                                                                                                                                                                                                                                                                                                                                                                                                                                                                                                                                                                                                                                                                                                                                                                                                                                                                                                                                                                                                                                                                                                                                                                                                                                                                                                                                                                                                                                                                                                                                                                                                                                                                                                                                                                                                                                                                                                                                                                                                                                                                                                                                                                                                                                                                                                                                                                                                                                                                                                                                                                                                                                                                                                                                                                                                                                                                                                                                                                                                                                                                                                                                                                                                                                                                                                                                                                                                                                                                                                                                                                                                                                                                                                                                                                                                                                                                                                                                                                                                                                                                                                                                                                                                                                                                                                                                                                                                                                                                                                                                                                                                                                                                                                                                                                                                                                                                                                                                                                                                                                                                                                                                                                                                                                                                                                                                                                                                                                                                                                                                                                                                                                                                                                                                                                                                                                                                                                                                                                                                                                                                                                                                                                                                                                                                                                                                                                                                                                                                                                                                                                                                                                                                                               </t>
  </si>
  <si>
    <t>Un Reglamento Aeronáutico Costarricense (RAC) es una regulación que rige para el territorio nacional, dicha reglamentación tropicaliza alas condiciones de nuestro país una regulación emitida por la OACI, en los diversos ejes temáticos que son vinculantes con los Anexos emitidos por la OACI y referidos al Convenio de Chicago del cual Costa Rica es signatario.
RAC 139: Certificación de Aeropuertos
RAC 14: Aeródromos</t>
  </si>
  <si>
    <t xml:space="preserve">Navegación Aérea, personal de radar y controladores aéreos, Operadores, población y pasajeros </t>
  </si>
  <si>
    <t xml:space="preserve">Programa Presupuestario N° 1 Servicios y Regulación Aeronáutica
</t>
  </si>
  <si>
    <t>Adquisición de radio transceptor</t>
  </si>
  <si>
    <t>Adquisición de radio móvil</t>
  </si>
  <si>
    <t xml:space="preserve">Sistema de frecuencias para comunicación aire - tierra entre el Centro de Control Radar y las aeronaves con gestion remota.
Se justifica la inversión en el equipo para la mejora en las comunicaciones aire tierra del centro de control y las aeronaves con el propósito de mejorar los estándares de seguridad operacional y de calidad de servicio proporcionada por la DGAC al usuario final. </t>
  </si>
  <si>
    <t>Porcentaje de avance en la adquisición de radio móvil</t>
  </si>
  <si>
    <t>Porcentaje de avance en la adquisición de radio transceptor de sistema de frecuencias</t>
  </si>
  <si>
    <t>Radio transceptor de sistema de frecuencias adquirido</t>
  </si>
  <si>
    <t>Normativa Publicada</t>
  </si>
  <si>
    <t>Se justifica la inversión en el equipo para la mejora en las comunicaciones aire tierra del centro de control y las aeronaves con el propósito de mejorar los estándares de seguridad operacional y de calidad de servicio proporcionada por la DGAC al usuario final. Equipo de comunicación aire - tierra para el servicio de tránsito aéreo en estado de emergencia. Para las dependencias de Centro de Control Radar y Torre.</t>
  </si>
  <si>
    <t>Mejorar la comunicación aire tierra para optimizar la calidad del servicio brindado al usuario final y mejorar la seguridad operacional.</t>
  </si>
  <si>
    <t xml:space="preserve">Aplicar pruebas toxicológicas a los aspirantes y funcionarios técnicos aeronáuticos a fin de detectar sustancias prohibidas que puedan afectar su desempeño laboral. </t>
  </si>
  <si>
    <t>Aplicación de pruebas toxicológicas</t>
  </si>
  <si>
    <t>Pruebas Toxicológicas aplicadas</t>
  </si>
  <si>
    <t>Radio móvil adquirido</t>
  </si>
  <si>
    <t>Desarrollar obras de infraestructura en los diferentes Aeródromos, Aeropuertos Internacionales y Oficinas Centrales que cumplan con los estándares y controles de calidad requeridos, mediante la contratación de estudos de suelos y laboratorios de materiales que realicen las pruebas necesarias para garantizar que se cumpla con las especificaciones previamente definidas.</t>
  </si>
  <si>
    <t>Consultorías de Verificación de Calidad e inspección y estudios de suelos realizadas</t>
  </si>
  <si>
    <t>Porcentaje de Avance en la ejecución de las Consultorías de Verificación de Calidad e Inspección y estudios de suelos</t>
  </si>
  <si>
    <t>Consultorías de Verificación de la calidad e inspección y estudios de suelos</t>
  </si>
  <si>
    <t>Navegación Aérea, personal de radar y controladores aéreos, personal AIM.</t>
  </si>
  <si>
    <t>Cantidad de Pruebas Toxicológicas aplicadas</t>
  </si>
  <si>
    <t>El Decreto Ejecutivo 38216-MOPT establece en su Artículo 2º-La Dirección General de Aviación Civil, denominada en adelante como "DGAC" podrá realizar pruebas toxicológicas a los aspirantes, a los funcionarios que ingresen a laborar, así como al personal técnico que se encuentra nombrado en la institución, con la intención de verificar que no contengan en su cuerpo sustancias psicotrópicas, psicoactivas o estupefacientes que produzcan dependencia química. Estos exámenes se realizarán sin previo aviso. La DGAC designará a los funcionarios responsables de realizar las pruebas y el proceso que conllevan, mismos que deberán tener el conocimiento necesario para estos efectos. Asimismo la DGAC deberá implementar las medidas necesarias para la selección de un laboratorio acreditado y con experiencia, en donde se llevará a cabo estos controles, dentro de los parámetros legales que correspondan.</t>
  </si>
  <si>
    <t>Propiciar el desarrollo integral y modernización de tecnologías de información en la DGAC</t>
  </si>
  <si>
    <t>Implementación de Sistema de Facturación</t>
  </si>
  <si>
    <t xml:space="preserve">Programa Presupuestario N° 2 Servicios Administrativos y Tecnológicos
</t>
  </si>
  <si>
    <t>Sistema de Facturación Implementado</t>
  </si>
  <si>
    <t>Funcionarios en general</t>
  </si>
  <si>
    <t>Porcentaje de avance en la implementación del Sistema de Facturación</t>
  </si>
  <si>
    <t xml:space="preserve">Objetivo plurianual, en 2018 se alzanza la Licitación y 2019 continua con el desarrollo. Las Etapas de proyectos de TI: Preinversión: 5%, Diseño:5%, Licitación: 30%, Ejecución 60%, </t>
  </si>
  <si>
    <t>Implementación de Sistema SIAR</t>
  </si>
  <si>
    <t>Sistema SIAR Implementado</t>
  </si>
  <si>
    <t>Personal Téncico Aeronáutico</t>
  </si>
  <si>
    <t>Porcentaje de avance en la implementación del Sistema SIAR</t>
  </si>
  <si>
    <t xml:space="preserve">Objetivo plurianual, en 2018 se alzanza la Licitación y 2019 continua con el desarrollo.   Este proyecto incluye mejorar los procedimientos, el Modelo de Datos, Desarrollo de aplicaciones y la migración del SIAR. 
Etapas de proyectos de TI: Preinversión: 5%, Diseño:5%, Licitación: 30%, Ejecución 60%. </t>
  </si>
  <si>
    <t>Gestor Documental</t>
  </si>
  <si>
    <t>Programa Presupuestario N° 3 Desarrollo de Infraestructura Aeronáutica
Equipos</t>
  </si>
  <si>
    <t>Gestor Documental Implementado</t>
  </si>
  <si>
    <t>Funcionarios en general, usuarios internos y externos</t>
  </si>
  <si>
    <t>Porcentaje de avance en la implementación del Gestor Documental</t>
  </si>
  <si>
    <t>Adquisición de Licencias de Software</t>
  </si>
  <si>
    <t>Licencias Adquiridas</t>
  </si>
  <si>
    <t>Adquisición de Microcomputadoras portátiles</t>
  </si>
  <si>
    <t>Microcomputadoras portátiles adquiridas</t>
  </si>
  <si>
    <t>Cantidad de Microcomputadoras portátiles adquiridas</t>
  </si>
  <si>
    <t>Adquirir 20 microcomputadoras portatiles para cubrir la necesidad de equipo para giras.
Abastecer a la institución de microcomputadores portatiles para los casos que requieren trasladar estos equipos fuera de la oficinas.</t>
  </si>
  <si>
    <t xml:space="preserve">Funcionarios, Operadores, población y pasajeros </t>
  </si>
  <si>
    <t>Suministrar al usuario final de la institución las herramientas tecnológicas  necesarias para el correcto desempeño de sus funciones.</t>
  </si>
  <si>
    <t>Funcionarios, usuarios internos y externos</t>
  </si>
  <si>
    <t>Equipos de computo e impresoras arrendados</t>
  </si>
  <si>
    <t xml:space="preserve">Arrendamiento de Equipos de computo e impresoras </t>
  </si>
  <si>
    <t>Cantidad de meses de arrendamiento cancelados</t>
  </si>
  <si>
    <t>Consultoría de Normas Técnicas Gestión y Control de TI</t>
  </si>
  <si>
    <t>Servicios administrados arrendados</t>
  </si>
  <si>
    <t>Servicio Administrado Info-Comunicación y Tecnología</t>
  </si>
  <si>
    <t>Mejoramiento del Aeródromo de La Mangua, Quepos</t>
  </si>
  <si>
    <t>Porcentaje de avance en la ejecución de la Consultoría de TI</t>
  </si>
  <si>
    <t>De conformidad con el avance de las obras se ejecutan las verificaciones de calidad e inspección.
De conformidad con los requerimientos específicos de los proyectos a ejecutar en el año 2020 se ejecutan los estudios de suelos requeridos.</t>
  </si>
  <si>
    <t>Preinversión</t>
  </si>
  <si>
    <t>Diseño</t>
  </si>
  <si>
    <t>Preinversión, aprobación de nuevos diseños y permisos</t>
  </si>
  <si>
    <t>Gestión de Recursos Presupuestarios</t>
  </si>
  <si>
    <t>Definición de pago de recursos presupuestarios</t>
  </si>
  <si>
    <t>Ejecución de las obras
Por parte del Concesionario</t>
  </si>
  <si>
    <t>Preparación de borrador</t>
  </si>
  <si>
    <t>Revisión y aprobación de borrador por parte del Área Técnica.
Revisión por el MEIC.</t>
  </si>
  <si>
    <t>Lic. Luis Torres Núñez</t>
  </si>
  <si>
    <t>Estudio de mercado, definición de especificaciones técnicas</t>
  </si>
  <si>
    <t xml:space="preserve">Programa Presupuestario N° 1 Servicios y Regulación Aeronáutica
Equipo
</t>
  </si>
  <si>
    <t>Luis Miranda Muñoz</t>
  </si>
  <si>
    <t xml:space="preserve">Programa Presupuestario N° 1 Servicios y Regulación Aeronáutica 
Equipo
</t>
  </si>
  <si>
    <t>Gestión de Normativa</t>
  </si>
  <si>
    <t>Definición de aplicabilidad de normativa, alcances</t>
  </si>
  <si>
    <t>Definición de términos de referencia y condiciones para el cartel de licitación</t>
  </si>
  <si>
    <t>Programa Presupuestario N° 3 Desarrollo de Infraestructura Aeronáutica
Sistemas</t>
  </si>
  <si>
    <t>Malou Guzmán Quesada</t>
  </si>
  <si>
    <t>Definición de términos de referencia y alcances del proyecto</t>
  </si>
  <si>
    <t>Programa Presupuestario N° 3 Desarrollo de Infraestructura Aeronáutica
Licencias</t>
  </si>
  <si>
    <t xml:space="preserve">Definición de términos de referencia </t>
  </si>
  <si>
    <t>Definición de términos de referencia y alcances del proyecto requeridos en cada Aeropuerto</t>
  </si>
  <si>
    <t>Programa Presupuestario N° 2 Servicios Administrativos y Tecnológicos
Equipo</t>
  </si>
  <si>
    <t>Gestión del Contrato</t>
  </si>
  <si>
    <t>Gestión del Contrato. 
Entrega de equipos</t>
  </si>
  <si>
    <t>Definición de términos de referencia y alcances de las normas TI a implementar</t>
  </si>
  <si>
    <t>Lic. Fernando Soto Campos
Fiscalizador Contrato de Gestión Interesada 
CETAC -AIJS - AERIS</t>
  </si>
  <si>
    <t xml:space="preserve">Construir obras de infraestructura en los aeródromos  para mejorar los servicios a los usuarios y la seguridad operacional. </t>
  </si>
  <si>
    <t>GUILLERMO HOPPE PACHECO</t>
  </si>
  <si>
    <t>CAP. GUILLERMO HOPPE PACHECO</t>
  </si>
  <si>
    <t>Operadores, población,  pasajeros, personal técnico aeronáutico</t>
  </si>
  <si>
    <t>Personal técnico aeronáutico</t>
  </si>
  <si>
    <t>Servicio de Cámaras y Seguridad implementado</t>
  </si>
  <si>
    <t xml:space="preserve">Consultorías TI </t>
  </si>
  <si>
    <t xml:space="preserve">Equipos especializados de comunicación en aeropuertos </t>
  </si>
  <si>
    <t>Desarrollo y mantenimiento de Tecnologías de Información</t>
  </si>
  <si>
    <t xml:space="preserve">Desarrollo de Tecnologías y Sistemas de Información </t>
  </si>
  <si>
    <r>
      <t>Aeródromo Plamas Sur mejorado</t>
    </r>
    <r>
      <rPr>
        <strike/>
        <sz val="10"/>
        <color theme="1"/>
        <rFont val="Arial"/>
        <family val="2"/>
      </rPr>
      <t xml:space="preserve">
</t>
    </r>
  </si>
  <si>
    <r>
      <t>Aérodromo  de Upala mejorado, Fase II</t>
    </r>
    <r>
      <rPr>
        <strike/>
        <sz val="10"/>
        <color theme="1"/>
        <rFont val="Arial"/>
        <family val="2"/>
      </rPr>
      <t xml:space="preserve">
</t>
    </r>
    <r>
      <rPr>
        <sz val="10"/>
        <color theme="1"/>
        <rFont val="Arial"/>
        <family val="2"/>
      </rPr>
      <t xml:space="preserve">
</t>
    </r>
  </si>
  <si>
    <r>
      <t>Terminal de Golfito mejorada (Fase II)</t>
    </r>
    <r>
      <rPr>
        <strike/>
        <sz val="10"/>
        <color theme="1"/>
        <rFont val="Arial"/>
        <family val="2"/>
      </rPr>
      <t xml:space="preserve">
</t>
    </r>
    <r>
      <rPr>
        <sz val="10"/>
        <color theme="1"/>
        <rFont val="Arial"/>
        <family val="2"/>
      </rPr>
      <t>(Carpeta asfáltica en pista, demarcación, franjas mejoradas y malla perimetral instalada)</t>
    </r>
  </si>
  <si>
    <t>El mejoramiento del Aeródromo consiste en la construcción de los canales para la evacuación pluvial del Aeródromo y un muro de gaviones para proteger una zona de la franja de seguridad.</t>
  </si>
  <si>
    <t>El proyecto consta en la reconstrucción de la estructura de pavimento, se ampliará de 12 metros de ancho a 18 metros de ancho y se construirá caseta de seguridad, cerramiento perimetral (por el desastre provocado por el Huracán OTTO), todo lo anterior para dar cumplimento al Anexo 14.  Proceso de Licitación en 2018. El proyecto se programa para ser ejecutado en dos periodos:
Inversión 2018: ¢964.791.428,80
Inversión 2019: ¢ 241.197.857,20
Inversión Total estimada: ¢1.205.989.286,00</t>
  </si>
  <si>
    <t>Se construirá una terminal aérea que según convenio entre SINAC-Ministerio de Seguridad Pública y el CETAC tendrá dentro de la terminal aérea oficinas de dichas instituciones en la planta baja.  En la segunda planta tendrá habitaciones para el Ministerio de Seguridad Publica para el resguardo del Aeródromo.  Además se ampliará la plataforma para estacionar 2 aeronaves tipo B.   El proyecto se programa para ser ejecutado en dos periodos:
Inversión 2019: ¢930.000.000,00
Inversión 2020: ¢ 620.000.000,00
Inversión Total estimada: ¢1.550.000.000,00</t>
  </si>
  <si>
    <t>El proyecto consta en la reconstrucción de la estructura de pavimento, se ampliará de 10 metros de ancho a 18 metros de ancho y se realizará una construcción de plataforma de 3 posiciones, caseta de seguridad, cerramiento perimetral, todo lo anterior para dar cumplimento al Anexo 14.  Proceso de Licitación en 2018. El proyecto se programa para ser ejecutado en dos periodos:
Inversión 2018: ¢ 398.161.661,8
Inversión 2019: ¢ 1.133.229.345,11
Inversión Total estimada: ¢1.531.391.006,91</t>
  </si>
  <si>
    <t>Consta en la instalación de un Hangar en el Aeródromo de Coto 47, con su debida instalación eléctrica - mecánica. Dicho hangar es para el uso de Servicio de Vigilancia Aérea.</t>
  </si>
  <si>
    <t>Realizar el mejoramiento de la superficie de pista y la nivelación de franjas en función de la seguridad operacional y el cumplimiento de la normativa OACI, ANEXO 14 de la OACI y sus circulares.  Los trabajos a realizar son los siguientes: 
• Construir una base estabilizada de 15.24cm (6”) de espesor, con cemento hidráulico de 25 kg/cm² a los siete días en toda la pista y ampliación, en conectores y plataforma.
• Construir una losa de concreto hidráulico de 15,24 cm (6”) de espesor, con resistencia de 370kg/cm² a los 28 días, con fibra, en toda la pista y ampliación, en conectores y plataformas. 
• Nivelar las franjas de seguridad con material granular tipo préstamo. 
• Construir un cerramiento perimetral según planos. 
• Pintar totalmente la pista, conectores, acceso y plataformas. 
• Construir las obras hidráulicas. 
• Eliminar los obstáculos. 
• Construir un módulo de edificio Terminal, sistema contra incendios. 
•  Construir parqueos en terminal y acceso a instalaciones. 
El proyecto desarrolló proceso licitatorio en 2017, se giró la orden de inicio en diciembre 2017, avance de obra 2018: 10%, se enfrenta un gran atraso y posible resolución de contrato por incumplimientos por parte del contratista por lo que se reprograma a 2019 la contunuidad de  las obras. Inversión 2019: ¢5.000.000.000,00
Inversión Total estimada: ¢5.395.039.680,30.</t>
  </si>
  <si>
    <t>Porcentaje de avance en la implementación de Servicio de cámaras y seguridad (operando en Oficinas Centrales y AITBP)</t>
  </si>
  <si>
    <t>Servicio de cámaras y seguridad operando en Oficinas Centrales y AITBP</t>
  </si>
  <si>
    <t>La contratación de estos servicios se da en respuesta a la necesidad del control de calidad que debe de llevar un proyecto de construcción así como la colaboración en la inspección de los diferentes proyectos   Es importante que los proyectos cuenten con el servicio de laboratorio y de análisis de materiales ya que garantizan la buena ejecución de la obra basado en estándares de calidad y aprobaciones adecuadas.  La contratación de servicios de laboratorio en los proyectos se da para verificar la calidad de los materiales aportados por el contratista en el momento de ejecución. 
La ejecución de las consultorías de control de calidad e inspección están sujetas a los avances de cada proyecto. 
Se requiere realizar consultorías para el desarrollo de estudios de suelos, requeridos para poder diseñar proyectos de inversión que se gestionarán para el periodo 2020 en los diferentes proyectos a ejecutar en los Aeropuertos Internacionales y Aeródromos Locales.</t>
  </si>
  <si>
    <t xml:space="preserve">                                                                                                                                              </t>
  </si>
  <si>
    <t>Gestor documental requerido para facilitar el archivo digital de los documentos que se tramitan a nivel institucional.</t>
  </si>
  <si>
    <t>Porcentaje de avance en la Adquisición de Licencias de Software</t>
  </si>
  <si>
    <t>Se refiere a la compra de nuevas licencias de sotware requeridas por  las diferentes dependencias.</t>
  </si>
  <si>
    <t>Fortalecer la prevención contra actos delictivos y mejorar los procedimientos de segirodad en oficinas centrales y el Aeropuerto Internacional Tobías Bolaños Palma.</t>
  </si>
  <si>
    <t xml:space="preserve">Este proyecto se refiere al alquiler de un Sistema de Vigilancia, mediante cámaras de seguridad que permitan monitorear las 24 horas la actividad que se lleva a cabo en Oficinas Centrales y AITBP, como una medida de prevención contra riesgos de actos delictivos, además de mejorar la efectividad de los procedimientos aeroportuarios y de seguridad, mediante la supervisión continua de las áreas de movimiento de aeronaves (en el aeropuerto)  y en Oficinas Centrales.
</t>
  </si>
  <si>
    <t>Pago mensual de los contratos de arrendamiento de las impresoras y equipo de cómputo con que cuentan las diferentes oficinas de la DGAC.</t>
  </si>
  <si>
    <t>Cumplir con la normativa de la Contraloría General de la República con relación a Tecnologías de Información,  implementar la normativa a nivel institucional.</t>
  </si>
  <si>
    <t>Se refiere al arrendamiento de servicios administrados que incluyen Telefonía IP, Servidores e Infraestructura de Red</t>
  </si>
  <si>
    <t>La desagregación será "nacional" por cuanto se cuenta con Aeródromos a lo largo y ancho del territorio costarricense. Además los proyectos de inversión pueden desagregarse y ubicarse de conformidad con las Regiones de MIDEPLAN.
Región Brunca:  Golfito, Palmar Sur, Coto 47, Pérez Zeledón
Región Central: AITBP
Región Chorotega: AIDOQ
Región Huetar Caribe: Guápiles, AIL, Tortuguero, Batáan
Región Huetar Norte: Upala
Región Pacífico Central: Quepos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</si>
</sst>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Red]&quot;₡&quot;#,##0.00"/>
    <numFmt numFmtId="165" formatCode="&quot;₡&quot;#,##0.00"/>
  </numFmts>
  <fonts count="22" x14ac:knownFonts="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0"/>
      <name val="Calibri"/>
      <family val="2"/>
      <scheme val="minor"/>
    </font>
    <font>
      <b/>
      <sz val="10"/>
      <name val="Calibri"/>
      <family val="2"/>
      <scheme val="minor"/>
    </font>
    <font>
      <b/>
      <sz val="11"/>
      <color theme="1"/>
      <name val="Calibri"/>
      <family val="2"/>
      <scheme val="minor"/>
    </font>
    <font>
      <b/>
      <sz val="10"/>
      <color theme="1"/>
      <name val="Calibri"/>
      <family val="2"/>
      <scheme val="minor"/>
    </font>
    <font>
      <sz val="11"/>
      <name val="Calibri"/>
      <family val="2"/>
      <scheme val="minor"/>
    </font>
    <font>
      <b/>
      <sz val="11"/>
      <name val="Calibri"/>
      <family val="2"/>
      <scheme val="minor"/>
    </font>
    <font>
      <b/>
      <sz val="14"/>
      <color theme="0"/>
      <name val="Calibri"/>
      <family val="2"/>
      <scheme val="minor"/>
    </font>
    <font>
      <b/>
      <sz val="9"/>
      <name val="Calibri"/>
      <family val="2"/>
      <scheme val="minor"/>
    </font>
    <font>
      <sz val="11"/>
      <name val="Arial"/>
      <family val="2"/>
    </font>
    <font>
      <b/>
      <i/>
      <sz val="11"/>
      <name val="Calibri"/>
      <family val="2"/>
      <scheme val="minor"/>
    </font>
    <font>
      <sz val="10"/>
      <color theme="1"/>
      <name val="Arial"/>
      <family val="2"/>
    </font>
    <font>
      <b/>
      <sz val="9"/>
      <color indexed="81"/>
      <name val="Tahoma"/>
      <family val="2"/>
    </font>
    <font>
      <b/>
      <sz val="18"/>
      <color theme="1"/>
      <name val="Calibri"/>
      <family val="2"/>
      <scheme val="minor"/>
    </font>
    <font>
      <b/>
      <sz val="20"/>
      <color theme="1"/>
      <name val="Calibri"/>
      <family val="2"/>
      <scheme val="minor"/>
    </font>
    <font>
      <sz val="9"/>
      <name val="Arial"/>
      <family val="2"/>
    </font>
    <font>
      <sz val="8"/>
      <name val="Arial"/>
      <family val="2"/>
    </font>
    <font>
      <strike/>
      <sz val="10"/>
      <color theme="1"/>
      <name val="Arial"/>
      <family val="2"/>
    </font>
    <font>
      <sz val="10"/>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6694CC"/>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theme="0"/>
      </left>
      <right/>
      <top/>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medium">
        <color indexed="64"/>
      </bottom>
      <diagonal/>
    </border>
    <border>
      <left/>
      <right/>
      <top style="medium">
        <color indexed="64"/>
      </top>
      <bottom/>
      <diagonal/>
    </border>
    <border>
      <left/>
      <right/>
      <top style="thick">
        <color theme="0"/>
      </top>
      <bottom/>
      <diagonal/>
    </border>
    <border>
      <left/>
      <right style="thick">
        <color theme="0"/>
      </right>
      <top style="thick">
        <color theme="0"/>
      </top>
      <bottom/>
      <diagonal/>
    </border>
    <border>
      <left style="thick">
        <color theme="0"/>
      </left>
      <right/>
      <top style="thick">
        <color theme="0"/>
      </top>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bottom style="thick">
        <color theme="0"/>
      </bottom>
      <diagonal/>
    </border>
    <border>
      <left style="thick">
        <color theme="0"/>
      </left>
      <right style="thick">
        <color theme="0"/>
      </right>
      <top/>
      <bottom style="thick">
        <color theme="0"/>
      </bottom>
      <diagonal/>
    </border>
    <border>
      <left style="thick">
        <color theme="0"/>
      </left>
      <right style="thick">
        <color theme="0"/>
      </right>
      <top/>
      <bottom style="thin">
        <color auto="1"/>
      </bottom>
      <diagonal/>
    </border>
    <border>
      <left style="thick">
        <color theme="0"/>
      </left>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style="thin">
        <color auto="1"/>
      </top>
      <bottom style="thin">
        <color auto="1"/>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3">
    <xf numFmtId="0" fontId="0" fillId="0" borderId="0"/>
    <xf numFmtId="0" fontId="2" fillId="0" borderId="0"/>
    <xf numFmtId="0" fontId="3" fillId="0" borderId="0"/>
    <xf numFmtId="0" fontId="1" fillId="0" borderId="0"/>
    <xf numFmtId="0" fontId="1" fillId="0" borderId="0"/>
    <xf numFmtId="0" fontId="2" fillId="0" borderId="0"/>
    <xf numFmtId="43"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cellStyleXfs>
  <cellXfs count="173">
    <xf numFmtId="0" fontId="0" fillId="0" borderId="0" xfId="0"/>
    <xf numFmtId="0" fontId="4" fillId="2" borderId="0" xfId="0" applyFont="1" applyFill="1"/>
    <xf numFmtId="0" fontId="8" fillId="2" borderId="0" xfId="9" applyFont="1" applyFill="1"/>
    <xf numFmtId="0" fontId="5" fillId="7" borderId="19"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4" fillId="0" borderId="0" xfId="0" applyFont="1" applyFill="1"/>
    <xf numFmtId="0" fontId="5" fillId="2" borderId="0" xfId="0" applyFont="1" applyFill="1"/>
    <xf numFmtId="0" fontId="0" fillId="0" borderId="0" xfId="0" applyFont="1"/>
    <xf numFmtId="0" fontId="8" fillId="0" borderId="6" xfId="0" applyFont="1" applyFill="1" applyBorder="1" applyAlignment="1">
      <alignment horizontal="center" vertical="center" wrapText="1"/>
    </xf>
    <xf numFmtId="0" fontId="0" fillId="0" borderId="6" xfId="0" applyFont="1" applyFill="1" applyBorder="1"/>
    <xf numFmtId="0" fontId="4" fillId="0" borderId="0" xfId="0" applyFont="1" applyFill="1" applyAlignment="1">
      <alignment horizontal="center"/>
    </xf>
    <xf numFmtId="0" fontId="0" fillId="0" borderId="0" xfId="0" applyFont="1" applyFill="1"/>
    <xf numFmtId="0" fontId="12" fillId="2" borderId="6" xfId="0" applyNumberFormat="1" applyFont="1" applyFill="1" applyBorder="1" applyAlignment="1" applyProtection="1">
      <alignment vertical="top" wrapText="1"/>
      <protection locked="0"/>
    </xf>
    <xf numFmtId="0" fontId="12" fillId="0" borderId="6" xfId="0" applyNumberFormat="1" applyFont="1" applyFill="1" applyBorder="1" applyAlignment="1" applyProtection="1">
      <alignment vertical="top" wrapText="1"/>
      <protection locked="0"/>
    </xf>
    <xf numFmtId="0" fontId="4" fillId="2" borderId="6" xfId="0" applyFont="1" applyFill="1" applyBorder="1"/>
    <xf numFmtId="0" fontId="2" fillId="2" borderId="6" xfId="0" applyNumberFormat="1" applyFont="1" applyFill="1" applyBorder="1" applyAlignment="1">
      <alignment vertical="top" wrapText="1"/>
    </xf>
    <xf numFmtId="0" fontId="8" fillId="2" borderId="6" xfId="0" applyFont="1" applyFill="1" applyBorder="1" applyAlignment="1">
      <alignment horizontal="center" vertical="center" wrapText="1"/>
    </xf>
    <xf numFmtId="0" fontId="0" fillId="2" borderId="0" xfId="0" applyFont="1" applyFill="1"/>
    <xf numFmtId="0" fontId="0" fillId="2" borderId="6" xfId="0" applyFont="1" applyFill="1" applyBorder="1"/>
    <xf numFmtId="0" fontId="12" fillId="2" borderId="5" xfId="0" applyNumberFormat="1" applyFont="1" applyFill="1" applyBorder="1" applyAlignment="1" applyProtection="1">
      <alignment vertical="top" wrapText="1"/>
      <protection locked="0"/>
    </xf>
    <xf numFmtId="0" fontId="8" fillId="0" borderId="6" xfId="0" applyFont="1" applyFill="1" applyBorder="1" applyAlignment="1">
      <alignment horizontal="left" vertical="top" wrapText="1"/>
    </xf>
    <xf numFmtId="9" fontId="8" fillId="0" borderId="6" xfId="0" applyNumberFormat="1" applyFont="1" applyFill="1" applyBorder="1" applyAlignment="1">
      <alignment horizontal="left" vertical="top" wrapText="1"/>
    </xf>
    <xf numFmtId="165" fontId="8" fillId="0" borderId="6" xfId="0" applyNumberFormat="1" applyFont="1" applyFill="1" applyBorder="1" applyAlignment="1">
      <alignment horizontal="center" vertical="center" wrapText="1"/>
    </xf>
    <xf numFmtId="165" fontId="8" fillId="2" borderId="6" xfId="0" applyNumberFormat="1" applyFont="1" applyFill="1" applyBorder="1" applyAlignment="1">
      <alignment horizontal="center" vertical="center" wrapText="1"/>
    </xf>
    <xf numFmtId="165" fontId="0" fillId="2" borderId="6" xfId="0" applyNumberFormat="1" applyFont="1" applyFill="1" applyBorder="1"/>
    <xf numFmtId="165" fontId="0" fillId="0" borderId="6" xfId="0" applyNumberFormat="1" applyFont="1" applyFill="1" applyBorder="1"/>
    <xf numFmtId="0" fontId="5" fillId="7" borderId="18" xfId="0" applyFont="1" applyFill="1" applyBorder="1" applyAlignment="1">
      <alignment horizontal="center" vertical="center" wrapText="1"/>
    </xf>
    <xf numFmtId="0" fontId="4" fillId="2" borderId="6"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2" borderId="6" xfId="0" applyFont="1" applyFill="1" applyBorder="1" applyAlignment="1">
      <alignment vertical="top" wrapText="1"/>
    </xf>
    <xf numFmtId="0" fontId="9" fillId="3" borderId="5" xfId="0" applyFont="1" applyFill="1" applyBorder="1" applyAlignment="1">
      <alignment horizontal="center" vertical="center" wrapText="1"/>
    </xf>
    <xf numFmtId="0" fontId="0" fillId="0" borderId="6" xfId="0" applyFont="1" applyBorder="1" applyAlignment="1">
      <alignment vertical="top" wrapText="1"/>
    </xf>
    <xf numFmtId="0" fontId="12" fillId="2" borderId="8" xfId="0" applyNumberFormat="1" applyFont="1" applyFill="1" applyBorder="1" applyAlignment="1" applyProtection="1">
      <alignment vertical="top" wrapText="1"/>
      <protection locked="0"/>
    </xf>
    <xf numFmtId="165" fontId="8" fillId="0" borderId="6" xfId="0" applyNumberFormat="1" applyFont="1" applyFill="1" applyBorder="1" applyAlignment="1">
      <alignment vertical="center" wrapText="1"/>
    </xf>
    <xf numFmtId="0" fontId="0" fillId="0" borderId="6" xfId="0" applyFont="1" applyBorder="1"/>
    <xf numFmtId="0" fontId="0" fillId="0" borderId="28" xfId="0" applyFont="1" applyBorder="1"/>
    <xf numFmtId="0" fontId="0" fillId="0" borderId="6" xfId="0" applyFont="1" applyBorder="1" applyAlignment="1">
      <alignment vertical="top"/>
    </xf>
    <xf numFmtId="165" fontId="8" fillId="0" borderId="10" xfId="0" applyNumberFormat="1" applyFont="1" applyFill="1" applyBorder="1" applyAlignment="1">
      <alignment vertical="center" wrapText="1"/>
    </xf>
    <xf numFmtId="165" fontId="8" fillId="0" borderId="8" xfId="0" applyNumberFormat="1" applyFont="1" applyFill="1" applyBorder="1" applyAlignment="1">
      <alignment horizontal="center" vertical="center" wrapText="1"/>
    </xf>
    <xf numFmtId="0" fontId="0" fillId="0" borderId="6" xfId="0" applyFont="1" applyBorder="1" applyAlignment="1">
      <alignment horizontal="left" vertical="top" wrapText="1"/>
    </xf>
    <xf numFmtId="0" fontId="8" fillId="8" borderId="29" xfId="9" applyFont="1" applyFill="1" applyBorder="1" applyAlignment="1">
      <alignment horizontal="center"/>
    </xf>
    <xf numFmtId="0" fontId="8" fillId="8" borderId="30" xfId="9" applyFont="1" applyFill="1" applyBorder="1" applyAlignment="1">
      <alignment horizontal="center"/>
    </xf>
    <xf numFmtId="0" fontId="9" fillId="0" borderId="31" xfId="0" applyFont="1" applyFill="1" applyBorder="1" applyAlignment="1">
      <alignment horizontal="left" vertical="top" wrapText="1"/>
    </xf>
    <xf numFmtId="0" fontId="8" fillId="0" borderId="32" xfId="0" applyFont="1" applyFill="1" applyBorder="1" applyAlignment="1">
      <alignment horizontal="left" wrapText="1"/>
    </xf>
    <xf numFmtId="0" fontId="9" fillId="0" borderId="33" xfId="0" applyFont="1" applyFill="1" applyBorder="1" applyAlignment="1">
      <alignment horizontal="left" vertical="top" wrapText="1"/>
    </xf>
    <xf numFmtId="0" fontId="0" fillId="2" borderId="32" xfId="0" applyFont="1" applyFill="1" applyBorder="1" applyAlignment="1">
      <alignment horizontal="left" vertical="center" wrapText="1"/>
    </xf>
    <xf numFmtId="0" fontId="9" fillId="0" borderId="34" xfId="0" applyFont="1" applyFill="1" applyBorder="1" applyAlignment="1">
      <alignment horizontal="left" vertical="top" wrapText="1"/>
    </xf>
    <xf numFmtId="0" fontId="8" fillId="2" borderId="32" xfId="0" applyFont="1" applyFill="1" applyBorder="1" applyAlignment="1">
      <alignment horizontal="left" vertical="center" wrapText="1"/>
    </xf>
    <xf numFmtId="0" fontId="9" fillId="2" borderId="35" xfId="0" applyFont="1" applyFill="1" applyBorder="1" applyAlignment="1">
      <alignment horizontal="left" vertical="top" wrapText="1"/>
    </xf>
    <xf numFmtId="0" fontId="8" fillId="2" borderId="31" xfId="9" applyFont="1" applyFill="1" applyBorder="1"/>
    <xf numFmtId="0" fontId="8" fillId="2" borderId="36" xfId="9" applyFont="1" applyFill="1" applyBorder="1"/>
    <xf numFmtId="0" fontId="13" fillId="2" borderId="37" xfId="9" applyFont="1" applyFill="1" applyBorder="1"/>
    <xf numFmtId="0" fontId="8" fillId="2" borderId="38" xfId="9" applyFont="1" applyFill="1" applyBorder="1"/>
    <xf numFmtId="0" fontId="12" fillId="0" borderId="35" xfId="0" applyNumberFormat="1" applyFont="1" applyFill="1" applyBorder="1" applyAlignment="1" applyProtection="1">
      <alignment vertical="top" wrapText="1"/>
      <protection locked="0"/>
    </xf>
    <xf numFmtId="0" fontId="8" fillId="0" borderId="32"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12" fillId="2" borderId="33" xfId="0" applyNumberFormat="1" applyFont="1" applyFill="1" applyBorder="1" applyAlignment="1" applyProtection="1">
      <alignment vertical="top" wrapText="1"/>
      <protection locked="0"/>
    </xf>
    <xf numFmtId="0" fontId="0" fillId="0" borderId="32" xfId="0" applyFont="1" applyBorder="1" applyAlignment="1">
      <alignment horizontal="center" vertical="center" wrapText="1"/>
    </xf>
    <xf numFmtId="0" fontId="0" fillId="0" borderId="32" xfId="0" applyFont="1" applyBorder="1" applyAlignment="1">
      <alignment horizontal="center" vertical="center"/>
    </xf>
    <xf numFmtId="0" fontId="12" fillId="0" borderId="41" xfId="0" applyNumberFormat="1" applyFont="1" applyFill="1" applyBorder="1" applyAlignment="1" applyProtection="1">
      <alignment vertical="top" wrapText="1"/>
      <protection locked="0"/>
    </xf>
    <xf numFmtId="0" fontId="0" fillId="0" borderId="42" xfId="0" applyFont="1" applyBorder="1" applyAlignment="1">
      <alignment vertical="top"/>
    </xf>
    <xf numFmtId="0" fontId="0" fillId="0" borderId="42" xfId="0" applyFont="1" applyBorder="1" applyAlignment="1">
      <alignment horizontal="left" vertical="top" wrapText="1"/>
    </xf>
    <xf numFmtId="0" fontId="12" fillId="2" borderId="42" xfId="0" applyNumberFormat="1" applyFont="1" applyFill="1" applyBorder="1" applyAlignment="1" applyProtection="1">
      <alignment vertical="top" wrapText="1"/>
      <protection locked="0"/>
    </xf>
    <xf numFmtId="0" fontId="0" fillId="0" borderId="42" xfId="0" applyFont="1" applyBorder="1"/>
    <xf numFmtId="0" fontId="0" fillId="0" borderId="46" xfId="0" applyFont="1" applyBorder="1" applyAlignment="1">
      <alignment horizontal="center" vertical="center"/>
    </xf>
    <xf numFmtId="0" fontId="12" fillId="0" borderId="33" xfId="0" applyNumberFormat="1" applyFont="1" applyFill="1" applyBorder="1" applyAlignment="1" applyProtection="1">
      <alignment vertical="top" wrapText="1"/>
      <protection locked="0"/>
    </xf>
    <xf numFmtId="0" fontId="8" fillId="0" borderId="5" xfId="0" applyFont="1" applyFill="1" applyBorder="1" applyAlignment="1">
      <alignment horizontal="left" vertical="top" wrapText="1"/>
    </xf>
    <xf numFmtId="9" fontId="8" fillId="0" borderId="5" xfId="0" applyNumberFormat="1" applyFont="1" applyFill="1" applyBorder="1" applyAlignment="1">
      <alignment horizontal="left" vertical="top" wrapText="1"/>
    </xf>
    <xf numFmtId="165" fontId="8"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18" fillId="2" borderId="6" xfId="0" applyNumberFormat="1" applyFont="1" applyFill="1" applyBorder="1" applyAlignment="1">
      <alignment vertical="top" wrapText="1"/>
    </xf>
    <xf numFmtId="0" fontId="2" fillId="0" borderId="6" xfId="0" applyNumberFormat="1" applyFont="1" applyFill="1" applyBorder="1" applyAlignment="1" applyProtection="1">
      <alignment vertical="top" wrapText="1"/>
      <protection locked="0"/>
    </xf>
    <xf numFmtId="0" fontId="2" fillId="2" borderId="6" xfId="0" applyNumberFormat="1" applyFont="1" applyFill="1" applyBorder="1" applyAlignment="1" applyProtection="1">
      <alignment vertical="top" wrapText="1"/>
      <protection locked="0"/>
    </xf>
    <xf numFmtId="0" fontId="14" fillId="2" borderId="6" xfId="0" applyNumberFormat="1" applyFont="1" applyFill="1" applyBorder="1" applyAlignment="1" applyProtection="1">
      <alignment vertical="top" wrapText="1"/>
      <protection locked="0"/>
    </xf>
    <xf numFmtId="0" fontId="2" fillId="2" borderId="6" xfId="0" applyNumberFormat="1" applyFont="1" applyFill="1" applyBorder="1" applyAlignment="1" applyProtection="1">
      <alignment horizontal="center" vertical="top" wrapText="1"/>
      <protection locked="0"/>
    </xf>
    <xf numFmtId="0" fontId="2" fillId="2" borderId="6" xfId="0" applyFont="1" applyFill="1" applyBorder="1" applyAlignment="1" applyProtection="1">
      <alignment horizontal="left" vertical="top" wrapText="1"/>
      <protection locked="0"/>
    </xf>
    <xf numFmtId="9" fontId="2" fillId="2" borderId="6" xfId="0" applyNumberFormat="1" applyFont="1" applyFill="1" applyBorder="1" applyAlignment="1">
      <alignment horizontal="center" vertical="top" wrapText="1"/>
    </xf>
    <xf numFmtId="0" fontId="2" fillId="0" borderId="6" xfId="0" applyNumberFormat="1" applyFont="1" applyBorder="1" applyAlignment="1">
      <alignment vertical="top" wrapText="1"/>
    </xf>
    <xf numFmtId="0" fontId="2" fillId="0" borderId="6" xfId="0" applyNumberFormat="1" applyFont="1" applyFill="1" applyBorder="1" applyAlignment="1" applyProtection="1">
      <alignment vertical="top"/>
      <protection locked="0"/>
    </xf>
    <xf numFmtId="164" fontId="2" fillId="2" borderId="6" xfId="0" applyNumberFormat="1" applyFont="1" applyFill="1" applyBorder="1" applyAlignment="1" applyProtection="1">
      <alignment horizontal="center" vertical="top" wrapText="1"/>
    </xf>
    <xf numFmtId="0" fontId="2" fillId="2" borderId="6" xfId="0" applyFont="1" applyFill="1" applyBorder="1" applyAlignment="1">
      <alignment horizontal="left" vertical="top" wrapText="1"/>
    </xf>
    <xf numFmtId="0" fontId="2" fillId="2" borderId="6" xfId="0" applyFont="1" applyFill="1" applyBorder="1" applyAlignment="1" applyProtection="1">
      <alignment vertical="top" wrapText="1"/>
      <protection locked="0"/>
    </xf>
    <xf numFmtId="0" fontId="2" fillId="0" borderId="6" xfId="0" applyNumberFormat="1" applyFont="1" applyFill="1" applyBorder="1" applyAlignment="1" applyProtection="1">
      <alignment horizontal="center" vertical="top" wrapText="1"/>
      <protection locked="0"/>
    </xf>
    <xf numFmtId="0" fontId="2" fillId="0" borderId="6" xfId="0" applyNumberFormat="1" applyFont="1" applyBorder="1" applyAlignment="1">
      <alignment horizontal="left" vertical="top" wrapText="1"/>
    </xf>
    <xf numFmtId="0" fontId="14" fillId="2" borderId="6" xfId="0" applyNumberFormat="1" applyFont="1" applyFill="1" applyBorder="1" applyAlignment="1" applyProtection="1">
      <alignment horizontal="left" vertical="top" wrapText="1"/>
      <protection locked="0"/>
    </xf>
    <xf numFmtId="0" fontId="2" fillId="2" borderId="6" xfId="0" applyNumberFormat="1" applyFont="1" applyFill="1" applyBorder="1" applyAlignment="1" applyProtection="1">
      <alignment horizontal="left" vertical="top" wrapText="1"/>
      <protection locked="0"/>
    </xf>
    <xf numFmtId="0" fontId="2" fillId="2" borderId="5" xfId="0" applyNumberFormat="1" applyFont="1" applyFill="1" applyBorder="1" applyAlignment="1" applyProtection="1">
      <alignment horizontal="left" vertical="top" wrapText="1"/>
      <protection locked="0"/>
    </xf>
    <xf numFmtId="0" fontId="2" fillId="2" borderId="5" xfId="0" applyNumberFormat="1" applyFont="1" applyFill="1" applyBorder="1" applyAlignment="1" applyProtection="1">
      <alignment vertical="top" wrapText="1"/>
      <protection locked="0"/>
    </xf>
    <xf numFmtId="0" fontId="14" fillId="2" borderId="6"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21" fillId="0" borderId="6" xfId="0" applyFont="1" applyBorder="1" applyAlignment="1">
      <alignment horizontal="left" vertical="top" wrapText="1"/>
    </xf>
    <xf numFmtId="0" fontId="2" fillId="0" borderId="28" xfId="0" applyNumberFormat="1" applyFont="1" applyFill="1" applyBorder="1" applyAlignment="1" applyProtection="1">
      <alignment vertical="top" wrapText="1"/>
      <protection locked="0"/>
    </xf>
    <xf numFmtId="0" fontId="4" fillId="0" borderId="6" xfId="3" applyFont="1" applyFill="1" applyBorder="1" applyAlignment="1">
      <alignment horizontal="left" vertical="top" wrapText="1"/>
    </xf>
    <xf numFmtId="164" fontId="4" fillId="0" borderId="0" xfId="0" applyNumberFormat="1" applyFont="1" applyFill="1" applyAlignment="1">
      <alignment horizontal="center"/>
    </xf>
    <xf numFmtId="4" fontId="4" fillId="2" borderId="0" xfId="0" applyNumberFormat="1" applyFont="1" applyFill="1"/>
    <xf numFmtId="0" fontId="2" fillId="2" borderId="6" xfId="0" applyNumberFormat="1" applyFont="1" applyFill="1" applyBorder="1" applyAlignment="1" applyProtection="1">
      <alignment vertical="top"/>
      <protection locked="0"/>
    </xf>
    <xf numFmtId="0" fontId="17" fillId="0" borderId="0" xfId="0" applyFont="1" applyBorder="1" applyAlignment="1">
      <alignment horizontal="center" vertical="center" wrapText="1"/>
    </xf>
    <xf numFmtId="0" fontId="6" fillId="0" borderId="8" xfId="0" applyFont="1" applyBorder="1" applyAlignment="1">
      <alignment horizontal="left" vertical="center"/>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6" xfId="0" applyFont="1" applyBorder="1" applyAlignment="1">
      <alignment horizontal="left" vertical="center"/>
    </xf>
    <xf numFmtId="0" fontId="7" fillId="0" borderId="0" xfId="0" applyFont="1" applyBorder="1" applyAlignment="1">
      <alignment horizontal="center" vertical="center"/>
    </xf>
    <xf numFmtId="0" fontId="10" fillId="4" borderId="16" xfId="0" applyFont="1" applyFill="1" applyBorder="1" applyAlignment="1">
      <alignment horizontal="center" vertical="center"/>
    </xf>
    <xf numFmtId="0" fontId="10" fillId="5" borderId="18"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17" xfId="0" applyFont="1" applyFill="1" applyBorder="1" applyAlignment="1">
      <alignment horizontal="center" vertical="center"/>
    </xf>
    <xf numFmtId="0" fontId="9" fillId="0" borderId="8" xfId="0" applyFont="1" applyBorder="1" applyAlignment="1">
      <alignment horizontal="left" vertical="center"/>
    </xf>
    <xf numFmtId="0" fontId="9" fillId="0" borderId="10" xfId="0" applyFont="1" applyBorder="1" applyAlignment="1">
      <alignment horizontal="left" vertical="center"/>
    </xf>
    <xf numFmtId="0" fontId="9" fillId="0" borderId="9" xfId="0" applyFont="1" applyBorder="1" applyAlignment="1">
      <alignment horizontal="left" vertical="center"/>
    </xf>
    <xf numFmtId="0" fontId="5" fillId="6" borderId="19"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7" borderId="26"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27"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7" borderId="0"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2" fillId="0" borderId="5" xfId="0" applyNumberFormat="1" applyFont="1" applyFill="1" applyBorder="1" applyAlignment="1" applyProtection="1">
      <alignment horizontal="left" vertical="top" wrapText="1"/>
      <protection locked="0"/>
    </xf>
    <xf numFmtId="0" fontId="2" fillId="0" borderId="7" xfId="0" applyNumberFormat="1" applyFont="1" applyFill="1" applyBorder="1" applyAlignment="1" applyProtection="1">
      <alignment horizontal="left" vertical="top" wrapText="1"/>
      <protection locked="0"/>
    </xf>
    <xf numFmtId="0" fontId="2" fillId="0" borderId="28" xfId="0" applyNumberFormat="1" applyFont="1" applyFill="1" applyBorder="1" applyAlignment="1" applyProtection="1">
      <alignment horizontal="left" vertical="top" wrapText="1"/>
      <protection locked="0"/>
    </xf>
    <xf numFmtId="0" fontId="19" fillId="2" borderId="5" xfId="0" applyNumberFormat="1" applyFont="1" applyFill="1" applyBorder="1" applyAlignment="1">
      <alignment horizontal="left" vertical="top" wrapText="1"/>
    </xf>
    <xf numFmtId="0" fontId="19" fillId="2" borderId="7" xfId="0" applyNumberFormat="1" applyFont="1" applyFill="1" applyBorder="1" applyAlignment="1">
      <alignment horizontal="left" vertical="top" wrapText="1"/>
    </xf>
    <xf numFmtId="0" fontId="19" fillId="2" borderId="28" xfId="0" applyNumberFormat="1" applyFont="1" applyFill="1" applyBorder="1" applyAlignment="1">
      <alignment horizontal="left" vertical="top" wrapText="1"/>
    </xf>
    <xf numFmtId="0" fontId="2" fillId="2" borderId="5" xfId="0" applyNumberFormat="1" applyFont="1" applyFill="1" applyBorder="1" applyAlignment="1" applyProtection="1">
      <alignment horizontal="left" vertical="top" wrapText="1"/>
      <protection locked="0"/>
    </xf>
    <xf numFmtId="0" fontId="2" fillId="2" borderId="28" xfId="0" applyNumberFormat="1" applyFont="1" applyFill="1" applyBorder="1" applyAlignment="1" applyProtection="1">
      <alignment horizontal="left" vertical="top" wrapText="1"/>
      <protection locked="0"/>
    </xf>
    <xf numFmtId="0" fontId="5" fillId="6" borderId="21" xfId="0" applyFont="1" applyFill="1" applyBorder="1" applyAlignment="1">
      <alignment horizontal="center" vertical="center" wrapText="1"/>
    </xf>
    <xf numFmtId="0" fontId="5" fillId="7" borderId="23" xfId="0" applyFont="1" applyFill="1" applyBorder="1" applyAlignment="1">
      <alignment horizontal="center" vertical="center" wrapText="1"/>
    </xf>
    <xf numFmtId="165" fontId="8" fillId="0" borderId="8" xfId="0" applyNumberFormat="1" applyFont="1" applyFill="1" applyBorder="1" applyAlignment="1">
      <alignment horizontal="center" vertical="center" wrapText="1"/>
    </xf>
    <xf numFmtId="165" fontId="8" fillId="0" borderId="10" xfId="0" applyNumberFormat="1" applyFont="1" applyFill="1" applyBorder="1" applyAlignment="1">
      <alignment horizontal="center" vertical="center" wrapText="1"/>
    </xf>
    <xf numFmtId="165" fontId="8" fillId="0" borderId="9" xfId="0" applyNumberFormat="1" applyFont="1" applyFill="1" applyBorder="1" applyAlignment="1">
      <alignment horizontal="center" vertical="center" wrapText="1"/>
    </xf>
    <xf numFmtId="165" fontId="8" fillId="0" borderId="43" xfId="0" applyNumberFormat="1" applyFont="1" applyFill="1" applyBorder="1" applyAlignment="1">
      <alignment horizontal="center" vertical="center" wrapText="1"/>
    </xf>
    <xf numFmtId="165" fontId="8" fillId="0" borderId="44" xfId="0" applyNumberFormat="1" applyFont="1" applyFill="1" applyBorder="1" applyAlignment="1">
      <alignment horizontal="center" vertical="center" wrapText="1"/>
    </xf>
    <xf numFmtId="165" fontId="8" fillId="0" borderId="45" xfId="0" applyNumberFormat="1" applyFont="1" applyFill="1" applyBorder="1" applyAlignment="1">
      <alignment horizontal="center" vertical="center" wrapText="1"/>
    </xf>
    <xf numFmtId="0" fontId="9" fillId="0" borderId="5" xfId="0" applyFont="1" applyFill="1" applyBorder="1" applyAlignment="1">
      <alignment horizontal="center" vertical="center"/>
    </xf>
    <xf numFmtId="0" fontId="9" fillId="3" borderId="30"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165" fontId="0" fillId="0" borderId="8" xfId="0" applyNumberFormat="1" applyFont="1" applyFill="1" applyBorder="1" applyAlignment="1">
      <alignment horizontal="center" vertical="center"/>
    </xf>
    <xf numFmtId="165" fontId="0" fillId="0" borderId="10" xfId="0" applyNumberFormat="1" applyFont="1" applyFill="1" applyBorder="1" applyAlignment="1">
      <alignment horizontal="center" vertical="center"/>
    </xf>
    <xf numFmtId="165" fontId="0" fillId="0" borderId="9" xfId="0" applyNumberFormat="1" applyFont="1" applyFill="1" applyBorder="1" applyAlignment="1">
      <alignment horizontal="center" vertical="center"/>
    </xf>
    <xf numFmtId="165" fontId="8" fillId="0" borderId="6" xfId="0" applyNumberFormat="1" applyFont="1" applyFill="1" applyBorder="1" applyAlignment="1">
      <alignment horizontal="center" vertical="center" wrapText="1"/>
    </xf>
    <xf numFmtId="0" fontId="16" fillId="0" borderId="11" xfId="0" applyFont="1" applyBorder="1" applyAlignment="1">
      <alignment horizontal="center"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6" fillId="0" borderId="12" xfId="0" applyFont="1" applyBorder="1" applyAlignment="1">
      <alignment horizontal="center" vertical="center"/>
    </xf>
  </cellXfs>
  <cellStyles count="13">
    <cellStyle name="Millares 2" xfId="6"/>
    <cellStyle name="Millares 3" xfId="12"/>
    <cellStyle name="Normal" xfId="0" builtinId="0"/>
    <cellStyle name="Normal 2" xfId="2"/>
    <cellStyle name="Normal 2 2" xfId="4"/>
    <cellStyle name="Normal 2 2 2" xfId="7"/>
    <cellStyle name="Normal 2 2 2 4" xfId="10"/>
    <cellStyle name="Normal 2 3" xfId="5"/>
    <cellStyle name="Normal 3" xfId="1"/>
    <cellStyle name="Normal 3 2 8" xfId="3"/>
    <cellStyle name="Normal 5" xfId="8"/>
    <cellStyle name="Normal 6 2" xfId="11"/>
    <cellStyle name="Normal 7" xfId="9"/>
  </cellStyles>
  <dxfs count="0"/>
  <tableStyles count="0" defaultTableStyle="TableStyleMedium2" defaultPivotStyle="PivotStyleLight16"/>
  <colors>
    <mruColors>
      <color rgb="FF6694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18</xdr:col>
      <xdr:colOff>2140336</xdr:colOff>
      <xdr:row>0</xdr:row>
      <xdr:rowOff>67236</xdr:rowOff>
    </xdr:from>
    <xdr:to>
      <xdr:col>19</xdr:col>
      <xdr:colOff>853714</xdr:colOff>
      <xdr:row>0</xdr:row>
      <xdr:rowOff>681068</xdr:rowOff>
    </xdr:to>
    <xdr:pic>
      <xdr:nvPicPr>
        <xdr:cNvPr id="12" name="1 Imagen" descr="logo final Ministerio de HAcienda-01">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81689" y="67236"/>
          <a:ext cx="1313143" cy="613832"/>
        </a:xfrm>
        <a:prstGeom prst="rect">
          <a:avLst/>
        </a:prstGeom>
        <a:noFill/>
        <a:ln>
          <a:noFill/>
        </a:ln>
      </xdr:spPr>
    </xdr:pic>
    <xdr:clientData/>
  </xdr:twoCellAnchor>
  <xdr:twoCellAnchor editAs="oneCell">
    <xdr:from>
      <xdr:col>23</xdr:col>
      <xdr:colOff>290731</xdr:colOff>
      <xdr:row>0</xdr:row>
      <xdr:rowOff>33617</xdr:rowOff>
    </xdr:from>
    <xdr:to>
      <xdr:col>24</xdr:col>
      <xdr:colOff>717799</xdr:colOff>
      <xdr:row>0</xdr:row>
      <xdr:rowOff>720475</xdr:rowOff>
    </xdr:to>
    <xdr:pic>
      <xdr:nvPicPr>
        <xdr:cNvPr id="13" name="2 Imagen">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42790" y="33617"/>
          <a:ext cx="1289921" cy="68685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1225269</xdr:colOff>
      <xdr:row>3</xdr:row>
      <xdr:rowOff>47625</xdr:rowOff>
    </xdr:from>
    <xdr:to>
      <xdr:col>1</xdr:col>
      <xdr:colOff>5267325</xdr:colOff>
      <xdr:row>4</xdr:row>
      <xdr:rowOff>918</xdr:rowOff>
    </xdr:to>
    <xdr:pic>
      <xdr:nvPicPr>
        <xdr:cNvPr id="3" name="Imagen 2"/>
        <xdr:cNvPicPr>
          <a:picLocks noChangeAspect="1"/>
        </xdr:cNvPicPr>
      </xdr:nvPicPr>
      <xdr:blipFill>
        <a:blip xmlns:r="http://schemas.openxmlformats.org/officeDocument/2006/relationships" r:embed="rId1"/>
        <a:stretch>
          <a:fillRect/>
        </a:stretch>
      </xdr:blipFill>
      <xdr:spPr>
        <a:xfrm>
          <a:off x="3682719" y="1000125"/>
          <a:ext cx="4042056" cy="3715668"/>
        </a:xfrm>
        <a:prstGeom prst="rect">
          <a:avLst/>
        </a:prstGeom>
      </xdr:spPr>
    </xdr:pic>
    <xdr:clientData/>
  </xdr:twoCellAnchor>
  <xdr:twoCellAnchor editAs="oneCell">
    <xdr:from>
      <xdr:col>1</xdr:col>
      <xdr:colOff>1225269</xdr:colOff>
      <xdr:row>3</xdr:row>
      <xdr:rowOff>47625</xdr:rowOff>
    </xdr:from>
    <xdr:to>
      <xdr:col>1</xdr:col>
      <xdr:colOff>5267325</xdr:colOff>
      <xdr:row>4</xdr:row>
      <xdr:rowOff>918</xdr:rowOff>
    </xdr:to>
    <xdr:pic>
      <xdr:nvPicPr>
        <xdr:cNvPr id="4" name="Imagen 3"/>
        <xdr:cNvPicPr>
          <a:picLocks noChangeAspect="1"/>
        </xdr:cNvPicPr>
      </xdr:nvPicPr>
      <xdr:blipFill>
        <a:blip xmlns:r="http://schemas.openxmlformats.org/officeDocument/2006/relationships" r:embed="rId1"/>
        <a:stretch>
          <a:fillRect/>
        </a:stretch>
      </xdr:blipFill>
      <xdr:spPr>
        <a:xfrm>
          <a:off x="3682719" y="1000125"/>
          <a:ext cx="4042056" cy="371566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CW52"/>
  <sheetViews>
    <sheetView showGridLines="0" tabSelected="1" topLeftCell="J8" zoomScale="80" zoomScaleNormal="80" zoomScalePageLayoutView="40" workbookViewId="0">
      <pane ySplit="5" topLeftCell="A13" activePane="bottomLeft" state="frozen"/>
      <selection activeCell="J8" sqref="J8"/>
      <selection pane="bottomLeft" activeCell="M14" sqref="M14"/>
    </sheetView>
  </sheetViews>
  <sheetFormatPr baseColWidth="10" defaultColWidth="11.42578125" defaultRowHeight="12.75" x14ac:dyDescent="0.2"/>
  <cols>
    <col min="1" max="1" width="17.42578125" style="1" customWidth="1"/>
    <col min="2" max="2" width="20.7109375" style="1" customWidth="1"/>
    <col min="3" max="7" width="17.7109375" style="1" customWidth="1"/>
    <col min="8" max="8" width="10" style="1" customWidth="1"/>
    <col min="9" max="9" width="17.7109375" style="1" customWidth="1"/>
    <col min="10" max="10" width="23.5703125" style="1" customWidth="1"/>
    <col min="11" max="11" width="21.28515625" style="1" customWidth="1"/>
    <col min="12" max="12" width="20.5703125" style="1" customWidth="1"/>
    <col min="13" max="13" width="17.42578125" style="1" customWidth="1"/>
    <col min="14" max="14" width="15.42578125" style="1" customWidth="1"/>
    <col min="15" max="15" width="13.7109375" style="7" customWidth="1"/>
    <col min="16" max="16" width="15.28515625" style="1" customWidth="1"/>
    <col min="17" max="18" width="10.7109375" style="1" customWidth="1"/>
    <col min="19" max="19" width="39" style="1" customWidth="1"/>
    <col min="20" max="20" width="17.140625" style="1" customWidth="1"/>
    <col min="21" max="21" width="11.5703125" style="7" bestFit="1" customWidth="1"/>
    <col min="22" max="24" width="12.85546875" style="1" bestFit="1" customWidth="1"/>
    <col min="25" max="25" width="20.140625" style="11" customWidth="1"/>
    <col min="26" max="26" width="16.7109375" style="1" customWidth="1"/>
    <col min="27" max="27" width="61.140625" style="1" customWidth="1"/>
    <col min="28" max="101" width="11.42578125" style="6"/>
    <col min="102" max="16384" width="11.42578125" style="1"/>
  </cols>
  <sheetData>
    <row r="1" spans="1:27" ht="67.5" customHeight="1" x14ac:dyDescent="0.2">
      <c r="A1" s="99" t="s">
        <v>0</v>
      </c>
      <c r="B1" s="99"/>
      <c r="C1" s="99"/>
      <c r="D1" s="99"/>
      <c r="E1" s="99"/>
      <c r="F1" s="99"/>
      <c r="G1" s="99"/>
      <c r="H1" s="99"/>
      <c r="I1" s="99"/>
      <c r="J1" s="99"/>
      <c r="K1" s="99"/>
      <c r="L1" s="99"/>
      <c r="M1" s="99"/>
      <c r="N1" s="99"/>
      <c r="O1" s="99"/>
      <c r="P1" s="99"/>
      <c r="Q1" s="99"/>
      <c r="R1" s="99"/>
      <c r="S1" s="99"/>
      <c r="T1" s="99"/>
      <c r="U1" s="99"/>
      <c r="V1" s="99"/>
      <c r="W1" s="99"/>
      <c r="X1" s="99"/>
      <c r="Y1" s="99"/>
      <c r="Z1" s="99"/>
      <c r="AA1" s="99"/>
    </row>
    <row r="2" spans="1:27" ht="15" x14ac:dyDescent="0.2">
      <c r="A2" s="103" t="s">
        <v>1</v>
      </c>
      <c r="B2" s="103"/>
      <c r="C2" s="103"/>
      <c r="D2" s="103"/>
      <c r="E2" s="100" t="s">
        <v>77</v>
      </c>
      <c r="F2" s="101"/>
      <c r="G2" s="101"/>
      <c r="H2" s="101"/>
      <c r="I2" s="101"/>
      <c r="J2" s="101"/>
      <c r="K2" s="101"/>
      <c r="L2" s="101"/>
      <c r="M2" s="101"/>
      <c r="N2" s="101"/>
      <c r="O2" s="101"/>
      <c r="P2" s="101"/>
      <c r="Q2" s="101"/>
      <c r="R2" s="101"/>
      <c r="S2" s="101"/>
      <c r="T2" s="101"/>
      <c r="U2" s="101"/>
      <c r="V2" s="101"/>
      <c r="W2" s="101"/>
      <c r="X2" s="101"/>
      <c r="Y2" s="101"/>
      <c r="Z2" s="101"/>
      <c r="AA2" s="102"/>
    </row>
    <row r="3" spans="1:27" ht="15" x14ac:dyDescent="0.2">
      <c r="A3" s="103" t="s">
        <v>2</v>
      </c>
      <c r="B3" s="103"/>
      <c r="C3" s="103"/>
      <c r="D3" s="103"/>
      <c r="E3" s="109" t="s">
        <v>298</v>
      </c>
      <c r="F3" s="110"/>
      <c r="G3" s="110"/>
      <c r="H3" s="110"/>
      <c r="I3" s="110"/>
      <c r="J3" s="110"/>
      <c r="K3" s="110"/>
      <c r="L3" s="110"/>
      <c r="M3" s="110"/>
      <c r="N3" s="110"/>
      <c r="O3" s="110"/>
      <c r="P3" s="110"/>
      <c r="Q3" s="110"/>
      <c r="R3" s="110"/>
      <c r="S3" s="110"/>
      <c r="T3" s="110"/>
      <c r="U3" s="110"/>
      <c r="V3" s="110"/>
      <c r="W3" s="110"/>
      <c r="X3" s="110"/>
      <c r="Y3" s="110"/>
      <c r="Z3" s="110"/>
      <c r="AA3" s="111"/>
    </row>
    <row r="4" spans="1:27" ht="15" x14ac:dyDescent="0.2">
      <c r="A4" s="103" t="s">
        <v>3</v>
      </c>
      <c r="B4" s="103"/>
      <c r="C4" s="103"/>
      <c r="D4" s="103"/>
      <c r="E4" s="100" t="s">
        <v>55</v>
      </c>
      <c r="F4" s="101"/>
      <c r="G4" s="101"/>
      <c r="H4" s="101"/>
      <c r="I4" s="101"/>
      <c r="J4" s="101"/>
      <c r="K4" s="101"/>
      <c r="L4" s="101"/>
      <c r="M4" s="101"/>
      <c r="N4" s="101"/>
      <c r="O4" s="101"/>
      <c r="P4" s="101"/>
      <c r="Q4" s="101"/>
      <c r="R4" s="101"/>
      <c r="S4" s="101"/>
      <c r="T4" s="101"/>
      <c r="U4" s="101"/>
      <c r="V4" s="101"/>
      <c r="W4" s="101"/>
      <c r="X4" s="101"/>
      <c r="Y4" s="101"/>
      <c r="Z4" s="101"/>
      <c r="AA4" s="102"/>
    </row>
    <row r="5" spans="1:27" ht="15" x14ac:dyDescent="0.2">
      <c r="A5" s="103" t="s">
        <v>4</v>
      </c>
      <c r="B5" s="103"/>
      <c r="C5" s="103"/>
      <c r="D5" s="103"/>
      <c r="E5" s="100" t="s">
        <v>54</v>
      </c>
      <c r="F5" s="101"/>
      <c r="G5" s="101"/>
      <c r="H5" s="101"/>
      <c r="I5" s="101"/>
      <c r="J5" s="101"/>
      <c r="K5" s="101"/>
      <c r="L5" s="101"/>
      <c r="M5" s="101"/>
      <c r="N5" s="101"/>
      <c r="O5" s="101"/>
      <c r="P5" s="101"/>
      <c r="Q5" s="101"/>
      <c r="R5" s="101"/>
      <c r="S5" s="101"/>
      <c r="T5" s="101"/>
      <c r="U5" s="101"/>
      <c r="V5" s="101"/>
      <c r="W5" s="101"/>
      <c r="X5" s="101"/>
      <c r="Y5" s="101"/>
      <c r="Z5" s="101"/>
      <c r="AA5" s="102"/>
    </row>
    <row r="6" spans="1:27" ht="13.5" thickBot="1" x14ac:dyDescent="0.25">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row>
    <row r="7" spans="1:27" ht="20.25" thickTop="1" thickBot="1" x14ac:dyDescent="0.25">
      <c r="A7" s="105" t="s">
        <v>5</v>
      </c>
      <c r="B7" s="105"/>
      <c r="C7" s="105"/>
      <c r="D7" s="105"/>
      <c r="E7" s="105"/>
      <c r="F7" s="105"/>
      <c r="G7" s="105"/>
      <c r="H7" s="105"/>
      <c r="I7" s="105"/>
      <c r="J7" s="106" t="s">
        <v>6</v>
      </c>
      <c r="K7" s="107"/>
      <c r="L7" s="107"/>
      <c r="M7" s="107"/>
      <c r="N7" s="107"/>
      <c r="O7" s="107"/>
      <c r="P7" s="107"/>
      <c r="Q7" s="107"/>
      <c r="R7" s="107"/>
      <c r="S7" s="107"/>
      <c r="T7" s="107"/>
      <c r="U7" s="107"/>
      <c r="V7" s="107"/>
      <c r="W7" s="107"/>
      <c r="X7" s="107"/>
      <c r="Y7" s="107"/>
      <c r="Z7" s="107"/>
      <c r="AA7" s="108"/>
    </row>
    <row r="8" spans="1:27" ht="43.5" customHeight="1" thickTop="1" thickBot="1" x14ac:dyDescent="0.25">
      <c r="A8" s="112" t="s">
        <v>7</v>
      </c>
      <c r="B8" s="112" t="s">
        <v>8</v>
      </c>
      <c r="C8" s="112" t="s">
        <v>9</v>
      </c>
      <c r="D8" s="112" t="s">
        <v>10</v>
      </c>
      <c r="E8" s="112" t="s">
        <v>11</v>
      </c>
      <c r="F8" s="112" t="s">
        <v>12</v>
      </c>
      <c r="G8" s="112" t="s">
        <v>13</v>
      </c>
      <c r="H8" s="112" t="s">
        <v>14</v>
      </c>
      <c r="I8" s="112" t="s">
        <v>15</v>
      </c>
      <c r="J8" s="114" t="s">
        <v>16</v>
      </c>
      <c r="K8" s="114" t="s">
        <v>17</v>
      </c>
      <c r="L8" s="114" t="s">
        <v>18</v>
      </c>
      <c r="M8" s="114" t="s">
        <v>19</v>
      </c>
      <c r="N8" s="122" t="s">
        <v>20</v>
      </c>
      <c r="O8" s="123"/>
      <c r="P8" s="122" t="s">
        <v>21</v>
      </c>
      <c r="Q8" s="127"/>
      <c r="R8" s="123"/>
      <c r="S8" s="114" t="s">
        <v>22</v>
      </c>
      <c r="T8" s="114" t="s">
        <v>23</v>
      </c>
      <c r="U8" s="117" t="s">
        <v>24</v>
      </c>
      <c r="V8" s="118"/>
      <c r="W8" s="118"/>
      <c r="X8" s="128"/>
      <c r="Y8" s="117" t="s">
        <v>25</v>
      </c>
      <c r="Z8" s="118"/>
      <c r="AA8" s="114" t="s">
        <v>26</v>
      </c>
    </row>
    <row r="9" spans="1:27" ht="22.5" customHeight="1" thickTop="1" thickBot="1" x14ac:dyDescent="0.25">
      <c r="A9" s="113"/>
      <c r="B9" s="113"/>
      <c r="C9" s="113"/>
      <c r="D9" s="113"/>
      <c r="E9" s="113"/>
      <c r="F9" s="113"/>
      <c r="G9" s="113"/>
      <c r="H9" s="113"/>
      <c r="I9" s="113"/>
      <c r="J9" s="115"/>
      <c r="K9" s="115"/>
      <c r="L9" s="115"/>
      <c r="M9" s="115"/>
      <c r="N9" s="3"/>
      <c r="O9" s="3" t="s">
        <v>211</v>
      </c>
      <c r="P9" s="114" t="s">
        <v>29</v>
      </c>
      <c r="Q9" s="117" t="s">
        <v>28</v>
      </c>
      <c r="R9" s="128"/>
      <c r="S9" s="115"/>
      <c r="T9" s="115"/>
      <c r="U9" s="119"/>
      <c r="V9" s="120"/>
      <c r="W9" s="120"/>
      <c r="X9" s="141"/>
      <c r="Y9" s="119"/>
      <c r="Z9" s="120"/>
      <c r="AA9" s="115"/>
    </row>
    <row r="10" spans="1:27" ht="12.75" customHeight="1" thickTop="1" x14ac:dyDescent="0.2">
      <c r="A10" s="113"/>
      <c r="B10" s="113"/>
      <c r="C10" s="113"/>
      <c r="D10" s="113"/>
      <c r="E10" s="113"/>
      <c r="F10" s="113"/>
      <c r="G10" s="129"/>
      <c r="H10" s="112">
        <v>2018</v>
      </c>
      <c r="I10" s="140"/>
      <c r="J10" s="115"/>
      <c r="K10" s="115"/>
      <c r="L10" s="115"/>
      <c r="M10" s="115"/>
      <c r="N10" s="115" t="s">
        <v>27</v>
      </c>
      <c r="O10" s="125" t="s">
        <v>28</v>
      </c>
      <c r="P10" s="115"/>
      <c r="Q10" s="114" t="s">
        <v>30</v>
      </c>
      <c r="R10" s="114" t="s">
        <v>31</v>
      </c>
      <c r="S10" s="115"/>
      <c r="T10" s="115"/>
      <c r="U10" s="114" t="s">
        <v>34</v>
      </c>
      <c r="V10" s="117" t="s">
        <v>35</v>
      </c>
      <c r="W10" s="118"/>
      <c r="X10" s="128"/>
      <c r="Y10" s="115" t="s">
        <v>32</v>
      </c>
      <c r="Z10" s="115" t="s">
        <v>33</v>
      </c>
      <c r="AA10" s="115"/>
    </row>
    <row r="11" spans="1:27" ht="13.5" thickBot="1" x14ac:dyDescent="0.25">
      <c r="A11" s="113"/>
      <c r="B11" s="113"/>
      <c r="C11" s="113"/>
      <c r="D11" s="113"/>
      <c r="E11" s="113"/>
      <c r="F11" s="113"/>
      <c r="G11" s="129"/>
      <c r="H11" s="113"/>
      <c r="I11" s="140"/>
      <c r="J11" s="115"/>
      <c r="K11" s="115"/>
      <c r="L11" s="115"/>
      <c r="M11" s="115"/>
      <c r="N11" s="115"/>
      <c r="O11" s="125"/>
      <c r="P11" s="115"/>
      <c r="Q11" s="115"/>
      <c r="R11" s="115"/>
      <c r="S11" s="116"/>
      <c r="T11" s="115"/>
      <c r="U11" s="116"/>
      <c r="V11" s="125"/>
      <c r="W11" s="130"/>
      <c r="X11" s="131"/>
      <c r="Y11" s="115"/>
      <c r="Z11" s="115"/>
      <c r="AA11" s="115"/>
    </row>
    <row r="12" spans="1:27" ht="33" customHeight="1" thickTop="1" thickBot="1" x14ac:dyDescent="0.25">
      <c r="A12" s="113"/>
      <c r="B12" s="113"/>
      <c r="C12" s="113"/>
      <c r="D12" s="113"/>
      <c r="E12" s="113"/>
      <c r="F12" s="113"/>
      <c r="G12" s="129"/>
      <c r="H12" s="121"/>
      <c r="I12" s="140"/>
      <c r="J12" s="115"/>
      <c r="K12" s="115"/>
      <c r="L12" s="115"/>
      <c r="M12" s="115"/>
      <c r="N12" s="124"/>
      <c r="O12" s="126"/>
      <c r="P12" s="124"/>
      <c r="Q12" s="124"/>
      <c r="R12" s="124"/>
      <c r="S12" s="27">
        <v>2017</v>
      </c>
      <c r="T12" s="115">
        <v>2019</v>
      </c>
      <c r="U12" s="4" t="s">
        <v>53</v>
      </c>
      <c r="V12" s="4" t="s">
        <v>56</v>
      </c>
      <c r="W12" s="4" t="s">
        <v>57</v>
      </c>
      <c r="X12" s="4" t="s">
        <v>58</v>
      </c>
      <c r="Y12" s="124"/>
      <c r="Z12" s="124"/>
      <c r="AA12" s="115"/>
    </row>
    <row r="13" spans="1:27" ht="96" customHeight="1" thickTop="1" x14ac:dyDescent="0.2">
      <c r="A13" s="5"/>
      <c r="B13" s="5"/>
      <c r="C13" s="5"/>
      <c r="D13" s="5"/>
      <c r="E13" s="5"/>
      <c r="F13" s="5"/>
      <c r="G13" s="5"/>
      <c r="H13" s="5"/>
      <c r="I13" s="5"/>
      <c r="J13" s="73" t="s">
        <v>297</v>
      </c>
      <c r="K13" s="73" t="s">
        <v>82</v>
      </c>
      <c r="L13" s="74" t="s">
        <v>78</v>
      </c>
      <c r="M13" s="74" t="s">
        <v>79</v>
      </c>
      <c r="N13" s="75" t="s">
        <v>307</v>
      </c>
      <c r="O13" s="76">
        <v>1</v>
      </c>
      <c r="P13" s="73" t="s">
        <v>80</v>
      </c>
      <c r="Q13" s="73"/>
      <c r="R13" s="73"/>
      <c r="S13" s="74" t="s">
        <v>130</v>
      </c>
      <c r="T13" s="77" t="s">
        <v>83</v>
      </c>
      <c r="U13" s="78">
        <v>1</v>
      </c>
      <c r="V13" s="79"/>
      <c r="W13" s="80"/>
      <c r="X13" s="80"/>
      <c r="Y13" s="81">
        <f>(500000000)/1000000</f>
        <v>500</v>
      </c>
      <c r="Z13" s="73" t="s">
        <v>81</v>
      </c>
      <c r="AA13" s="82" t="s">
        <v>310</v>
      </c>
    </row>
    <row r="14" spans="1:27" ht="133.5" customHeight="1" x14ac:dyDescent="0.2">
      <c r="A14" s="5"/>
      <c r="B14" s="5"/>
      <c r="C14" s="5"/>
      <c r="D14" s="5"/>
      <c r="E14" s="5"/>
      <c r="F14" s="5"/>
      <c r="G14" s="5"/>
      <c r="H14" s="5"/>
      <c r="I14" s="5"/>
      <c r="J14" s="83"/>
      <c r="K14" s="73" t="s">
        <v>129</v>
      </c>
      <c r="L14" s="74" t="s">
        <v>78</v>
      </c>
      <c r="M14" s="74" t="s">
        <v>79</v>
      </c>
      <c r="N14" s="75" t="s">
        <v>187</v>
      </c>
      <c r="O14" s="76">
        <v>1</v>
      </c>
      <c r="P14" s="73" t="s">
        <v>80</v>
      </c>
      <c r="Q14" s="73"/>
      <c r="R14" s="73"/>
      <c r="S14" s="74" t="s">
        <v>131</v>
      </c>
      <c r="T14" s="77" t="s">
        <v>132</v>
      </c>
      <c r="U14" s="78">
        <v>0.2</v>
      </c>
      <c r="V14" s="79"/>
      <c r="W14" s="80"/>
      <c r="X14" s="80"/>
      <c r="Y14" s="81">
        <f>(241197857.2)/1000000</f>
        <v>241.19785719999999</v>
      </c>
      <c r="Z14" s="73" t="s">
        <v>81</v>
      </c>
      <c r="AA14" s="82" t="s">
        <v>311</v>
      </c>
    </row>
    <row r="15" spans="1:27" ht="121.5" customHeight="1" x14ac:dyDescent="0.2">
      <c r="A15" s="15"/>
      <c r="B15" s="15"/>
      <c r="C15" s="15"/>
      <c r="D15" s="15"/>
      <c r="E15" s="15"/>
      <c r="F15" s="15"/>
      <c r="G15" s="15"/>
      <c r="H15" s="15"/>
      <c r="I15" s="15"/>
      <c r="J15" s="73"/>
      <c r="K15" s="73" t="s">
        <v>128</v>
      </c>
      <c r="L15" s="74" t="s">
        <v>78</v>
      </c>
      <c r="M15" s="74" t="s">
        <v>79</v>
      </c>
      <c r="N15" s="75" t="s">
        <v>308</v>
      </c>
      <c r="O15" s="76">
        <v>1</v>
      </c>
      <c r="P15" s="73" t="s">
        <v>80</v>
      </c>
      <c r="Q15" s="73"/>
      <c r="R15" s="73"/>
      <c r="S15" s="74" t="s">
        <v>133</v>
      </c>
      <c r="T15" s="84" t="s">
        <v>84</v>
      </c>
      <c r="U15" s="78">
        <v>1</v>
      </c>
      <c r="V15" s="79">
        <v>0</v>
      </c>
      <c r="W15" s="80"/>
      <c r="X15" s="80"/>
      <c r="Y15" s="81">
        <f>(720000000)/1000000</f>
        <v>720</v>
      </c>
      <c r="Z15" s="73" t="s">
        <v>81</v>
      </c>
      <c r="AA15" s="85" t="s">
        <v>188</v>
      </c>
    </row>
    <row r="16" spans="1:27" ht="149.25" customHeight="1" x14ac:dyDescent="0.2">
      <c r="A16" s="15"/>
      <c r="B16" s="15"/>
      <c r="C16" s="15"/>
      <c r="D16" s="15"/>
      <c r="E16" s="15"/>
      <c r="F16" s="15"/>
      <c r="G16" s="15"/>
      <c r="H16" s="15"/>
      <c r="I16" s="15"/>
      <c r="J16" s="73"/>
      <c r="K16" s="73" t="s">
        <v>85</v>
      </c>
      <c r="L16" s="74" t="s">
        <v>78</v>
      </c>
      <c r="M16" s="74" t="s">
        <v>79</v>
      </c>
      <c r="N16" s="86" t="s">
        <v>189</v>
      </c>
      <c r="O16" s="76">
        <v>1</v>
      </c>
      <c r="P16" s="73" t="s">
        <v>80</v>
      </c>
      <c r="Q16" s="73"/>
      <c r="R16" s="73"/>
      <c r="S16" s="87" t="s">
        <v>138</v>
      </c>
      <c r="T16" s="84">
        <v>0</v>
      </c>
      <c r="U16" s="78">
        <v>1</v>
      </c>
      <c r="V16" s="79"/>
      <c r="W16" s="80"/>
      <c r="X16" s="80"/>
      <c r="Y16" s="81">
        <f>(930000000)/1000000</f>
        <v>930</v>
      </c>
      <c r="Z16" s="73" t="s">
        <v>81</v>
      </c>
      <c r="AA16" s="16" t="s">
        <v>312</v>
      </c>
    </row>
    <row r="17" spans="1:27" ht="95.25" customHeight="1" x14ac:dyDescent="0.2">
      <c r="A17" s="15"/>
      <c r="B17" s="15"/>
      <c r="C17" s="15"/>
      <c r="D17" s="15"/>
      <c r="E17" s="15"/>
      <c r="F17" s="15"/>
      <c r="G17" s="15"/>
      <c r="H17" s="15"/>
      <c r="I17" s="15"/>
      <c r="J17" s="73"/>
      <c r="K17" s="73" t="s">
        <v>141</v>
      </c>
      <c r="L17" s="74" t="s">
        <v>78</v>
      </c>
      <c r="M17" s="74" t="s">
        <v>79</v>
      </c>
      <c r="N17" s="87" t="s">
        <v>140</v>
      </c>
      <c r="O17" s="76">
        <v>1</v>
      </c>
      <c r="P17" s="73" t="s">
        <v>80</v>
      </c>
      <c r="Q17" s="73"/>
      <c r="R17" s="73"/>
      <c r="S17" s="87" t="s">
        <v>139</v>
      </c>
      <c r="T17" s="84" t="s">
        <v>142</v>
      </c>
      <c r="U17" s="78">
        <v>1</v>
      </c>
      <c r="V17" s="79"/>
      <c r="W17" s="80"/>
      <c r="X17" s="80"/>
      <c r="Y17" s="81">
        <f>(400000000)/1000000</f>
        <v>400</v>
      </c>
      <c r="Z17" s="73" t="s">
        <v>81</v>
      </c>
      <c r="AA17" s="16" t="s">
        <v>137</v>
      </c>
    </row>
    <row r="18" spans="1:27" ht="158.25" customHeight="1" x14ac:dyDescent="0.2">
      <c r="A18" s="15"/>
      <c r="B18" s="15"/>
      <c r="C18" s="15"/>
      <c r="D18" s="15"/>
      <c r="E18" s="15"/>
      <c r="F18" s="15"/>
      <c r="G18" s="15"/>
      <c r="H18" s="15"/>
      <c r="I18" s="15"/>
      <c r="J18" s="73"/>
      <c r="K18" s="73" t="s">
        <v>143</v>
      </c>
      <c r="L18" s="74" t="s">
        <v>78</v>
      </c>
      <c r="M18" s="74" t="s">
        <v>79</v>
      </c>
      <c r="N18" s="86" t="s">
        <v>309</v>
      </c>
      <c r="O18" s="76">
        <v>1</v>
      </c>
      <c r="P18" s="73" t="s">
        <v>80</v>
      </c>
      <c r="Q18" s="73"/>
      <c r="R18" s="73"/>
      <c r="S18" s="87" t="s">
        <v>144</v>
      </c>
      <c r="T18" s="84">
        <v>0</v>
      </c>
      <c r="U18" s="78">
        <v>1</v>
      </c>
      <c r="V18" s="79"/>
      <c r="W18" s="80"/>
      <c r="X18" s="80"/>
      <c r="Y18" s="81">
        <f>(700000000)/1000000</f>
        <v>700</v>
      </c>
      <c r="Z18" s="73" t="s">
        <v>81</v>
      </c>
      <c r="AA18" s="16" t="s">
        <v>86</v>
      </c>
    </row>
    <row r="19" spans="1:27" ht="133.5" customHeight="1" x14ac:dyDescent="0.2">
      <c r="A19" s="15"/>
      <c r="B19" s="15"/>
      <c r="C19" s="15"/>
      <c r="D19" s="15"/>
      <c r="E19" s="15"/>
      <c r="F19" s="15"/>
      <c r="G19" s="15"/>
      <c r="H19" s="15"/>
      <c r="I19" s="15"/>
      <c r="J19" s="73"/>
      <c r="K19" s="73" t="s">
        <v>134</v>
      </c>
      <c r="L19" s="74" t="s">
        <v>78</v>
      </c>
      <c r="M19" s="74" t="s">
        <v>79</v>
      </c>
      <c r="N19" s="86" t="s">
        <v>190</v>
      </c>
      <c r="O19" s="76">
        <v>1</v>
      </c>
      <c r="P19" s="73" t="s">
        <v>80</v>
      </c>
      <c r="Q19" s="73"/>
      <c r="R19" s="73"/>
      <c r="S19" s="87" t="s">
        <v>135</v>
      </c>
      <c r="T19" s="84" t="s">
        <v>136</v>
      </c>
      <c r="U19" s="78">
        <v>0.75</v>
      </c>
      <c r="V19" s="79"/>
      <c r="W19" s="80"/>
      <c r="X19" s="80"/>
      <c r="Y19" s="81">
        <f>(1133229345.11)/1000000</f>
        <v>1133.2293451099999</v>
      </c>
      <c r="Z19" s="73" t="s">
        <v>81</v>
      </c>
      <c r="AA19" s="16" t="s">
        <v>313</v>
      </c>
    </row>
    <row r="20" spans="1:27" s="1" customFormat="1" ht="92.25" customHeight="1" x14ac:dyDescent="0.2">
      <c r="A20" s="15"/>
      <c r="B20" s="15"/>
      <c r="C20" s="15"/>
      <c r="D20" s="15"/>
      <c r="E20" s="15"/>
      <c r="F20" s="15"/>
      <c r="G20" s="15"/>
      <c r="H20" s="15"/>
      <c r="I20" s="15"/>
      <c r="J20" s="74"/>
      <c r="K20" s="74" t="s">
        <v>145</v>
      </c>
      <c r="L20" s="74" t="s">
        <v>78</v>
      </c>
      <c r="M20" s="74" t="s">
        <v>79</v>
      </c>
      <c r="N20" s="86" t="s">
        <v>191</v>
      </c>
      <c r="O20" s="76">
        <v>1</v>
      </c>
      <c r="P20" s="74" t="s">
        <v>80</v>
      </c>
      <c r="Q20" s="74"/>
      <c r="R20" s="74"/>
      <c r="S20" s="87" t="s">
        <v>146</v>
      </c>
      <c r="T20" s="76" t="s">
        <v>147</v>
      </c>
      <c r="U20" s="78">
        <v>1</v>
      </c>
      <c r="V20" s="16"/>
      <c r="W20" s="98"/>
      <c r="X20" s="98"/>
      <c r="Y20" s="81">
        <f>(250000000)/1000000</f>
        <v>250</v>
      </c>
      <c r="Z20" s="74" t="s">
        <v>81</v>
      </c>
      <c r="AA20" s="16" t="s">
        <v>148</v>
      </c>
    </row>
    <row r="21" spans="1:27" ht="123" customHeight="1" x14ac:dyDescent="0.2">
      <c r="A21" s="15"/>
      <c r="B21" s="15"/>
      <c r="C21" s="15"/>
      <c r="D21" s="15"/>
      <c r="E21" s="15"/>
      <c r="F21" s="15"/>
      <c r="G21" s="15"/>
      <c r="H21" s="15"/>
      <c r="I21" s="15"/>
      <c r="J21" s="15"/>
      <c r="K21" s="73" t="s">
        <v>100</v>
      </c>
      <c r="L21" s="74" t="s">
        <v>78</v>
      </c>
      <c r="M21" s="74" t="s">
        <v>79</v>
      </c>
      <c r="N21" s="87" t="s">
        <v>102</v>
      </c>
      <c r="O21" s="76">
        <v>1</v>
      </c>
      <c r="P21" s="73" t="s">
        <v>80</v>
      </c>
      <c r="Q21" s="15"/>
      <c r="R21" s="15"/>
      <c r="S21" s="87" t="s">
        <v>101</v>
      </c>
      <c r="T21" s="84">
        <v>0</v>
      </c>
      <c r="U21" s="78">
        <v>1</v>
      </c>
      <c r="V21" s="15"/>
      <c r="W21" s="15"/>
      <c r="X21" s="15"/>
      <c r="Y21" s="81">
        <f>(300000000)/1000000</f>
        <v>300</v>
      </c>
      <c r="Z21" s="73" t="s">
        <v>81</v>
      </c>
      <c r="AA21" s="16" t="s">
        <v>314</v>
      </c>
    </row>
    <row r="22" spans="1:27" ht="289.5" customHeight="1" x14ac:dyDescent="0.2">
      <c r="A22" s="15"/>
      <c r="B22" s="15"/>
      <c r="C22" s="15"/>
      <c r="D22" s="15"/>
      <c r="E22" s="15"/>
      <c r="F22" s="15"/>
      <c r="G22" s="15"/>
      <c r="H22" s="15"/>
      <c r="I22" s="15"/>
      <c r="J22" s="15"/>
      <c r="K22" s="73" t="s">
        <v>267</v>
      </c>
      <c r="L22" s="74" t="s">
        <v>78</v>
      </c>
      <c r="M22" s="74" t="s">
        <v>79</v>
      </c>
      <c r="N22" s="86" t="s">
        <v>192</v>
      </c>
      <c r="O22" s="76">
        <v>1</v>
      </c>
      <c r="P22" s="73" t="s">
        <v>80</v>
      </c>
      <c r="Q22" s="15"/>
      <c r="R22" s="15"/>
      <c r="S22" s="87" t="s">
        <v>149</v>
      </c>
      <c r="T22" s="84" t="s">
        <v>150</v>
      </c>
      <c r="U22" s="78">
        <v>0.9</v>
      </c>
      <c r="V22" s="15"/>
      <c r="W22" s="15"/>
      <c r="X22" s="15"/>
      <c r="Y22" s="81">
        <f>(5000000000)/1000000</f>
        <v>5000</v>
      </c>
      <c r="Z22" s="73" t="s">
        <v>81</v>
      </c>
      <c r="AA22" s="72" t="s">
        <v>315</v>
      </c>
    </row>
    <row r="23" spans="1:27" ht="144.75" customHeight="1" x14ac:dyDescent="0.2">
      <c r="A23" s="15"/>
      <c r="B23" s="15"/>
      <c r="C23" s="15"/>
      <c r="D23" s="15"/>
      <c r="E23" s="15"/>
      <c r="F23" s="15"/>
      <c r="G23" s="15"/>
      <c r="H23" s="15"/>
      <c r="I23" s="15"/>
      <c r="J23" s="73" t="s">
        <v>103</v>
      </c>
      <c r="K23" s="73" t="s">
        <v>104</v>
      </c>
      <c r="L23" s="74" t="s">
        <v>78</v>
      </c>
      <c r="M23" s="74" t="s">
        <v>79</v>
      </c>
      <c r="N23" s="87" t="s">
        <v>105</v>
      </c>
      <c r="O23" s="76">
        <v>1</v>
      </c>
      <c r="P23" s="73" t="s">
        <v>80</v>
      </c>
      <c r="Q23" s="87"/>
      <c r="R23" s="87"/>
      <c r="S23" s="87" t="s">
        <v>106</v>
      </c>
      <c r="T23" s="84">
        <v>0</v>
      </c>
      <c r="U23" s="78">
        <v>0.4</v>
      </c>
      <c r="V23" s="78">
        <v>0.6</v>
      </c>
      <c r="W23" s="78"/>
      <c r="X23" s="78"/>
      <c r="Y23" s="81">
        <f>(3360000000)/1000000</f>
        <v>3360</v>
      </c>
      <c r="Z23" s="73" t="s">
        <v>81</v>
      </c>
      <c r="AA23" s="16" t="s">
        <v>107</v>
      </c>
    </row>
    <row r="24" spans="1:27" ht="145.5" customHeight="1" x14ac:dyDescent="0.2">
      <c r="A24" s="15"/>
      <c r="B24" s="15"/>
      <c r="C24" s="15"/>
      <c r="D24" s="15"/>
      <c r="E24" s="15"/>
      <c r="F24" s="15"/>
      <c r="G24" s="15"/>
      <c r="H24" s="15"/>
      <c r="I24" s="15"/>
      <c r="J24" s="73" t="s">
        <v>152</v>
      </c>
      <c r="K24" s="73" t="s">
        <v>153</v>
      </c>
      <c r="L24" s="74" t="s">
        <v>78</v>
      </c>
      <c r="M24" s="74" t="s">
        <v>79</v>
      </c>
      <c r="N24" s="87" t="s">
        <v>109</v>
      </c>
      <c r="O24" s="76">
        <v>1</v>
      </c>
      <c r="P24" s="73" t="s">
        <v>80</v>
      </c>
      <c r="Q24" s="15"/>
      <c r="R24" s="15"/>
      <c r="S24" s="87" t="s">
        <v>154</v>
      </c>
      <c r="T24" s="84">
        <v>0</v>
      </c>
      <c r="U24" s="78">
        <v>1</v>
      </c>
      <c r="V24" s="15"/>
      <c r="W24" s="15"/>
      <c r="X24" s="15"/>
      <c r="Y24" s="81">
        <f>(1500000000)/1000000</f>
        <v>1500</v>
      </c>
      <c r="Z24" s="73" t="s">
        <v>81</v>
      </c>
      <c r="AA24" s="16" t="s">
        <v>108</v>
      </c>
    </row>
    <row r="25" spans="1:27" ht="121.5" customHeight="1" x14ac:dyDescent="0.2">
      <c r="A25" s="15"/>
      <c r="B25" s="15"/>
      <c r="C25" s="15"/>
      <c r="D25" s="15"/>
      <c r="E25" s="15"/>
      <c r="F25" s="15"/>
      <c r="G25" s="15"/>
      <c r="H25" s="15"/>
      <c r="I25" s="15"/>
      <c r="J25" s="138" t="s">
        <v>115</v>
      </c>
      <c r="K25" s="73" t="s">
        <v>110</v>
      </c>
      <c r="L25" s="74" t="s">
        <v>78</v>
      </c>
      <c r="M25" s="74" t="s">
        <v>79</v>
      </c>
      <c r="N25" s="73" t="s">
        <v>113</v>
      </c>
      <c r="O25" s="76">
        <v>1</v>
      </c>
      <c r="P25" s="73" t="s">
        <v>80</v>
      </c>
      <c r="Q25" s="15"/>
      <c r="R25" s="15"/>
      <c r="S25" s="87" t="s">
        <v>114</v>
      </c>
      <c r="T25" s="84" t="s">
        <v>112</v>
      </c>
      <c r="U25" s="78">
        <v>1</v>
      </c>
      <c r="V25" s="15"/>
      <c r="W25" s="15"/>
      <c r="X25" s="15"/>
      <c r="Y25" s="81">
        <f>(870000000)/1000000</f>
        <v>870</v>
      </c>
      <c r="Z25" s="73" t="s">
        <v>81</v>
      </c>
      <c r="AA25" s="16" t="s">
        <v>111</v>
      </c>
    </row>
    <row r="26" spans="1:27" ht="122.25" customHeight="1" x14ac:dyDescent="0.2">
      <c r="A26" s="15"/>
      <c r="B26" s="15"/>
      <c r="C26" s="15"/>
      <c r="D26" s="15"/>
      <c r="E26" s="15"/>
      <c r="F26" s="15"/>
      <c r="G26" s="15"/>
      <c r="H26" s="15"/>
      <c r="I26" s="15"/>
      <c r="J26" s="139"/>
      <c r="K26" s="73" t="s">
        <v>117</v>
      </c>
      <c r="L26" s="74" t="s">
        <v>78</v>
      </c>
      <c r="M26" s="74" t="s">
        <v>79</v>
      </c>
      <c r="N26" s="73" t="s">
        <v>118</v>
      </c>
      <c r="O26" s="76">
        <v>1</v>
      </c>
      <c r="P26" s="73" t="s">
        <v>80</v>
      </c>
      <c r="Q26" s="15"/>
      <c r="R26" s="15"/>
      <c r="S26" s="87" t="s">
        <v>119</v>
      </c>
      <c r="T26" s="84">
        <v>0</v>
      </c>
      <c r="U26" s="78">
        <v>1</v>
      </c>
      <c r="V26" s="15"/>
      <c r="W26" s="15"/>
      <c r="X26" s="15"/>
      <c r="Y26" s="81">
        <f>(1200000000)/1000000</f>
        <v>1200</v>
      </c>
      <c r="Z26" s="73" t="s">
        <v>81</v>
      </c>
      <c r="AA26" s="16" t="s">
        <v>116</v>
      </c>
    </row>
    <row r="27" spans="1:27" ht="236.25" customHeight="1" x14ac:dyDescent="0.2">
      <c r="A27" s="15"/>
      <c r="B27" s="15"/>
      <c r="C27" s="15"/>
      <c r="D27" s="15"/>
      <c r="E27" s="15"/>
      <c r="F27" s="15"/>
      <c r="G27" s="15"/>
      <c r="H27" s="15"/>
      <c r="I27" s="15"/>
      <c r="J27" s="88" t="s">
        <v>228</v>
      </c>
      <c r="K27" s="89" t="s">
        <v>231</v>
      </c>
      <c r="L27" s="74" t="s">
        <v>120</v>
      </c>
      <c r="M27" s="74" t="s">
        <v>79</v>
      </c>
      <c r="N27" s="73" t="s">
        <v>229</v>
      </c>
      <c r="O27" s="76">
        <v>13</v>
      </c>
      <c r="P27" s="73" t="s">
        <v>80</v>
      </c>
      <c r="Q27" s="15"/>
      <c r="R27" s="15"/>
      <c r="S27" s="88" t="s">
        <v>230</v>
      </c>
      <c r="T27" s="84" t="s">
        <v>121</v>
      </c>
      <c r="U27" s="78">
        <v>1</v>
      </c>
      <c r="V27" s="15"/>
      <c r="W27" s="15"/>
      <c r="X27" s="15"/>
      <c r="Y27" s="81">
        <f>(514500000)/1000000</f>
        <v>514.5</v>
      </c>
      <c r="Z27" s="73" t="s">
        <v>81</v>
      </c>
      <c r="AA27" s="16" t="s">
        <v>318</v>
      </c>
    </row>
    <row r="28" spans="1:27" ht="133.5" customHeight="1" x14ac:dyDescent="0.2">
      <c r="A28" s="15"/>
      <c r="B28" s="15"/>
      <c r="C28" s="15"/>
      <c r="D28" s="15"/>
      <c r="E28" s="15"/>
      <c r="F28" s="15"/>
      <c r="G28" s="15"/>
      <c r="H28" s="15"/>
      <c r="I28" s="15"/>
      <c r="J28" s="73" t="s">
        <v>127</v>
      </c>
      <c r="K28" s="73" t="s">
        <v>124</v>
      </c>
      <c r="L28" s="74" t="s">
        <v>122</v>
      </c>
      <c r="M28" s="90" t="s">
        <v>79</v>
      </c>
      <c r="N28" s="91" t="s">
        <v>125</v>
      </c>
      <c r="O28" s="76">
        <v>1</v>
      </c>
      <c r="P28" s="73" t="s">
        <v>80</v>
      </c>
      <c r="Q28" s="15"/>
      <c r="R28" s="15"/>
      <c r="S28" s="77" t="s">
        <v>123</v>
      </c>
      <c r="T28" s="84">
        <v>0</v>
      </c>
      <c r="U28" s="78">
        <v>1</v>
      </c>
      <c r="V28" s="15"/>
      <c r="W28" s="15"/>
      <c r="X28" s="15"/>
      <c r="Y28" s="81">
        <f>(400000000)/1000000</f>
        <v>400</v>
      </c>
      <c r="Z28" s="73" t="s">
        <v>81</v>
      </c>
      <c r="AA28" s="16" t="s">
        <v>126</v>
      </c>
    </row>
    <row r="29" spans="1:27" ht="103.5" customHeight="1" x14ac:dyDescent="0.2">
      <c r="A29" s="15"/>
      <c r="B29" s="15"/>
      <c r="C29" s="15"/>
      <c r="D29" s="15"/>
      <c r="E29" s="15"/>
      <c r="F29" s="15"/>
      <c r="G29" s="15"/>
      <c r="H29" s="15"/>
      <c r="I29" s="15"/>
      <c r="J29" s="132" t="s">
        <v>197</v>
      </c>
      <c r="K29" s="73" t="s">
        <v>198</v>
      </c>
      <c r="L29" s="74" t="s">
        <v>78</v>
      </c>
      <c r="M29" s="90" t="s">
        <v>79</v>
      </c>
      <c r="N29" s="92" t="s">
        <v>204</v>
      </c>
      <c r="O29" s="76">
        <v>1</v>
      </c>
      <c r="P29" s="73" t="s">
        <v>80</v>
      </c>
      <c r="Q29" s="15"/>
      <c r="R29" s="15"/>
      <c r="S29" s="77" t="s">
        <v>203</v>
      </c>
      <c r="T29" s="84">
        <v>0</v>
      </c>
      <c r="U29" s="78">
        <v>1</v>
      </c>
      <c r="V29" s="15"/>
      <c r="W29" s="15"/>
      <c r="X29" s="15"/>
      <c r="Y29" s="81">
        <f>(345000000)/1000000</f>
        <v>345</v>
      </c>
      <c r="Z29" s="73" t="s">
        <v>81</v>
      </c>
      <c r="AA29" s="135" t="s">
        <v>205</v>
      </c>
    </row>
    <row r="30" spans="1:27" ht="114.75" customHeight="1" x14ac:dyDescent="0.2">
      <c r="A30" s="15"/>
      <c r="B30" s="15"/>
      <c r="C30" s="15"/>
      <c r="D30" s="15"/>
      <c r="E30" s="15"/>
      <c r="F30" s="15"/>
      <c r="G30" s="15"/>
      <c r="H30" s="15"/>
      <c r="I30" s="15"/>
      <c r="J30" s="133"/>
      <c r="K30" s="73" t="s">
        <v>199</v>
      </c>
      <c r="L30" s="74" t="s">
        <v>78</v>
      </c>
      <c r="M30" s="90" t="s">
        <v>79</v>
      </c>
      <c r="N30" s="92" t="s">
        <v>201</v>
      </c>
      <c r="O30" s="76">
        <v>1</v>
      </c>
      <c r="P30" s="73" t="s">
        <v>80</v>
      </c>
      <c r="Q30" s="15"/>
      <c r="R30" s="15"/>
      <c r="S30" s="77" t="s">
        <v>203</v>
      </c>
      <c r="T30" s="84">
        <v>0</v>
      </c>
      <c r="U30" s="78">
        <v>1</v>
      </c>
      <c r="V30" s="15"/>
      <c r="W30" s="15"/>
      <c r="X30" s="15"/>
      <c r="Y30" s="81">
        <f>(15645000000)/1000000</f>
        <v>15645</v>
      </c>
      <c r="Z30" s="73" t="s">
        <v>81</v>
      </c>
      <c r="AA30" s="136"/>
    </row>
    <row r="31" spans="1:27" ht="210" customHeight="1" x14ac:dyDescent="0.2">
      <c r="A31" s="15"/>
      <c r="B31" s="15"/>
      <c r="C31" s="15"/>
      <c r="D31" s="15"/>
      <c r="E31" s="15"/>
      <c r="F31" s="15"/>
      <c r="G31" s="15"/>
      <c r="H31" s="15"/>
      <c r="I31" s="15"/>
      <c r="J31" s="134"/>
      <c r="K31" s="73" t="s">
        <v>200</v>
      </c>
      <c r="L31" s="74" t="s">
        <v>78</v>
      </c>
      <c r="M31" s="90" t="s">
        <v>79</v>
      </c>
      <c r="N31" s="92" t="s">
        <v>202</v>
      </c>
      <c r="O31" s="76">
        <v>1</v>
      </c>
      <c r="P31" s="73" t="s">
        <v>80</v>
      </c>
      <c r="Q31" s="15"/>
      <c r="R31" s="15"/>
      <c r="S31" s="77" t="s">
        <v>203</v>
      </c>
      <c r="T31" s="84">
        <v>0</v>
      </c>
      <c r="U31" s="78">
        <v>1</v>
      </c>
      <c r="V31" s="15"/>
      <c r="W31" s="15"/>
      <c r="X31" s="15"/>
      <c r="Y31" s="81">
        <f>(9473000000)/1000000</f>
        <v>9473</v>
      </c>
      <c r="Z31" s="73" t="s">
        <v>81</v>
      </c>
      <c r="AA31" s="137"/>
    </row>
    <row r="32" spans="1:27" ht="119.25" customHeight="1" x14ac:dyDescent="0.2">
      <c r="A32" s="15"/>
      <c r="B32" s="15"/>
      <c r="C32" s="15"/>
      <c r="D32" s="15"/>
      <c r="E32" s="15"/>
      <c r="F32" s="15"/>
      <c r="G32" s="15"/>
      <c r="H32" s="15"/>
      <c r="I32" s="15"/>
      <c r="J32" s="73" t="s">
        <v>206</v>
      </c>
      <c r="K32" s="73" t="s">
        <v>207</v>
      </c>
      <c r="L32" s="74" t="s">
        <v>208</v>
      </c>
      <c r="M32" s="74" t="s">
        <v>221</v>
      </c>
      <c r="N32" s="73" t="s">
        <v>209</v>
      </c>
      <c r="O32" s="76">
        <v>2</v>
      </c>
      <c r="P32" s="73" t="s">
        <v>300</v>
      </c>
      <c r="Q32" s="15"/>
      <c r="R32" s="15"/>
      <c r="S32" s="74" t="s">
        <v>210</v>
      </c>
      <c r="T32" s="84">
        <v>0</v>
      </c>
      <c r="U32" s="78">
        <v>1</v>
      </c>
      <c r="V32" s="15"/>
      <c r="W32" s="15"/>
      <c r="X32" s="15"/>
      <c r="Y32" s="81">
        <f>(17500000)/1000000</f>
        <v>17.5</v>
      </c>
      <c r="Z32" s="73" t="s">
        <v>81</v>
      </c>
      <c r="AA32" s="16" t="s">
        <v>212</v>
      </c>
    </row>
    <row r="33" spans="1:27" ht="104.25" customHeight="1" x14ac:dyDescent="0.2">
      <c r="A33" s="15"/>
      <c r="B33" s="15"/>
      <c r="C33" s="15"/>
      <c r="D33" s="15"/>
      <c r="E33" s="15"/>
      <c r="F33" s="15"/>
      <c r="G33" s="15"/>
      <c r="H33" s="15"/>
      <c r="I33" s="15"/>
      <c r="J33" s="132" t="s">
        <v>223</v>
      </c>
      <c r="K33" s="73" t="s">
        <v>215</v>
      </c>
      <c r="L33" s="74" t="s">
        <v>214</v>
      </c>
      <c r="M33" s="74" t="s">
        <v>304</v>
      </c>
      <c r="N33" s="73" t="s">
        <v>220</v>
      </c>
      <c r="O33" s="76">
        <v>1</v>
      </c>
      <c r="P33" s="132" t="s">
        <v>213</v>
      </c>
      <c r="Q33" s="15"/>
      <c r="R33" s="15"/>
      <c r="S33" s="87" t="s">
        <v>219</v>
      </c>
      <c r="T33" s="84">
        <v>0</v>
      </c>
      <c r="U33" s="78">
        <v>1</v>
      </c>
      <c r="V33" s="15"/>
      <c r="W33" s="15"/>
      <c r="X33" s="15"/>
      <c r="Y33" s="81">
        <f>(28000000)/1000000</f>
        <v>28</v>
      </c>
      <c r="Z33" s="73" t="s">
        <v>81</v>
      </c>
      <c r="AA33" s="93" t="s">
        <v>217</v>
      </c>
    </row>
    <row r="34" spans="1:27" ht="108.75" customHeight="1" x14ac:dyDescent="0.2">
      <c r="A34" s="15"/>
      <c r="B34" s="15"/>
      <c r="C34" s="15"/>
      <c r="D34" s="15"/>
      <c r="E34" s="15"/>
      <c r="F34" s="15"/>
      <c r="G34" s="15"/>
      <c r="H34" s="15"/>
      <c r="I34" s="15"/>
      <c r="J34" s="134"/>
      <c r="K34" s="73" t="s">
        <v>216</v>
      </c>
      <c r="L34" s="74" t="s">
        <v>214</v>
      </c>
      <c r="M34" s="74" t="s">
        <v>304</v>
      </c>
      <c r="N34" s="73" t="s">
        <v>227</v>
      </c>
      <c r="O34" s="76">
        <v>1</v>
      </c>
      <c r="P34" s="134"/>
      <c r="Q34" s="15"/>
      <c r="R34" s="15"/>
      <c r="S34" s="87" t="s">
        <v>218</v>
      </c>
      <c r="T34" s="84">
        <v>0</v>
      </c>
      <c r="U34" s="78">
        <v>1</v>
      </c>
      <c r="V34" s="15"/>
      <c r="W34" s="15"/>
      <c r="X34" s="15"/>
      <c r="Y34" s="81">
        <f>(20000000)/1000000</f>
        <v>20</v>
      </c>
      <c r="Z34" s="73" t="s">
        <v>81</v>
      </c>
      <c r="AA34" s="93" t="s">
        <v>222</v>
      </c>
    </row>
    <row r="35" spans="1:27" ht="202.5" customHeight="1" x14ac:dyDescent="0.2">
      <c r="A35" s="15"/>
      <c r="B35" s="15"/>
      <c r="C35" s="15"/>
      <c r="D35" s="15"/>
      <c r="E35" s="15"/>
      <c r="F35" s="15"/>
      <c r="G35" s="15"/>
      <c r="H35" s="15"/>
      <c r="I35" s="15"/>
      <c r="J35" s="73" t="s">
        <v>224</v>
      </c>
      <c r="K35" s="73" t="s">
        <v>225</v>
      </c>
      <c r="L35" s="74" t="s">
        <v>214</v>
      </c>
      <c r="M35" s="74" t="s">
        <v>226</v>
      </c>
      <c r="N35" s="73" t="s">
        <v>226</v>
      </c>
      <c r="O35" s="76">
        <v>125</v>
      </c>
      <c r="P35" s="73" t="s">
        <v>232</v>
      </c>
      <c r="Q35" s="15" t="s">
        <v>319</v>
      </c>
      <c r="R35" s="15"/>
      <c r="S35" s="87" t="s">
        <v>233</v>
      </c>
      <c r="T35" s="84">
        <v>0</v>
      </c>
      <c r="U35" s="78">
        <v>1</v>
      </c>
      <c r="V35" s="15"/>
      <c r="W35" s="15"/>
      <c r="X35" s="15"/>
      <c r="Y35" s="81">
        <f>(2750000)/1000000</f>
        <v>2.75</v>
      </c>
      <c r="Z35" s="73" t="s">
        <v>81</v>
      </c>
      <c r="AA35" s="16" t="s">
        <v>234</v>
      </c>
    </row>
    <row r="36" spans="1:27" ht="90.75" customHeight="1" x14ac:dyDescent="0.2">
      <c r="A36" s="15"/>
      <c r="B36" s="15"/>
      <c r="C36" s="15"/>
      <c r="D36" s="15"/>
      <c r="E36" s="15"/>
      <c r="F36" s="15"/>
      <c r="G36" s="15"/>
      <c r="H36" s="15"/>
      <c r="I36" s="15"/>
      <c r="J36" s="132" t="s">
        <v>235</v>
      </c>
      <c r="K36" s="73" t="s">
        <v>236</v>
      </c>
      <c r="L36" s="74" t="s">
        <v>248</v>
      </c>
      <c r="M36" s="74" t="s">
        <v>306</v>
      </c>
      <c r="N36" s="73" t="s">
        <v>238</v>
      </c>
      <c r="O36" s="76">
        <v>1</v>
      </c>
      <c r="P36" s="94" t="s">
        <v>239</v>
      </c>
      <c r="Q36" s="15"/>
      <c r="R36" s="15"/>
      <c r="S36" s="87" t="s">
        <v>240</v>
      </c>
      <c r="T36" s="84">
        <v>0</v>
      </c>
      <c r="U36" s="78">
        <v>1</v>
      </c>
      <c r="V36" s="15"/>
      <c r="W36" s="15"/>
      <c r="X36" s="15"/>
      <c r="Y36" s="81">
        <f>(103178910)/1000000</f>
        <v>103.17891</v>
      </c>
      <c r="Z36" s="73" t="s">
        <v>81</v>
      </c>
      <c r="AA36" s="16" t="s">
        <v>241</v>
      </c>
    </row>
    <row r="37" spans="1:27" ht="98.25" customHeight="1" x14ac:dyDescent="0.2">
      <c r="A37" s="15"/>
      <c r="B37" s="15"/>
      <c r="C37" s="15"/>
      <c r="D37" s="15"/>
      <c r="E37" s="15"/>
      <c r="F37" s="15"/>
      <c r="G37" s="15"/>
      <c r="H37" s="15"/>
      <c r="I37" s="15"/>
      <c r="J37" s="133"/>
      <c r="K37" s="73" t="s">
        <v>242</v>
      </c>
      <c r="L37" s="74" t="s">
        <v>248</v>
      </c>
      <c r="M37" s="74" t="s">
        <v>306</v>
      </c>
      <c r="N37" s="73" t="s">
        <v>243</v>
      </c>
      <c r="O37" s="76">
        <v>1</v>
      </c>
      <c r="P37" s="94" t="s">
        <v>244</v>
      </c>
      <c r="Q37" s="15"/>
      <c r="R37" s="15"/>
      <c r="S37" s="87" t="s">
        <v>245</v>
      </c>
      <c r="T37" s="84">
        <v>0</v>
      </c>
      <c r="U37" s="78">
        <v>1</v>
      </c>
      <c r="V37" s="15"/>
      <c r="W37" s="15"/>
      <c r="X37" s="15"/>
      <c r="Y37" s="81">
        <f>(254821090)/1000000</f>
        <v>254.82109</v>
      </c>
      <c r="Z37" s="73" t="s">
        <v>81</v>
      </c>
      <c r="AA37" s="16" t="s">
        <v>246</v>
      </c>
    </row>
    <row r="38" spans="1:27" ht="96" customHeight="1" x14ac:dyDescent="0.2">
      <c r="A38" s="15"/>
      <c r="B38" s="15"/>
      <c r="C38" s="15"/>
      <c r="D38" s="15"/>
      <c r="E38" s="15"/>
      <c r="F38" s="15"/>
      <c r="G38" s="15"/>
      <c r="H38" s="15"/>
      <c r="I38" s="15"/>
      <c r="J38" s="133"/>
      <c r="K38" s="73" t="s">
        <v>247</v>
      </c>
      <c r="L38" s="74" t="s">
        <v>248</v>
      </c>
      <c r="M38" s="74" t="s">
        <v>306</v>
      </c>
      <c r="N38" s="73" t="s">
        <v>249</v>
      </c>
      <c r="O38" s="76">
        <v>1</v>
      </c>
      <c r="P38" s="94" t="s">
        <v>250</v>
      </c>
      <c r="Q38" s="15"/>
      <c r="R38" s="15"/>
      <c r="S38" s="87" t="s">
        <v>251</v>
      </c>
      <c r="T38" s="84">
        <v>0</v>
      </c>
      <c r="U38" s="78">
        <v>1</v>
      </c>
      <c r="V38" s="15"/>
      <c r="W38" s="15"/>
      <c r="X38" s="15"/>
      <c r="Y38" s="81">
        <f>(92000000)/1000000</f>
        <v>92</v>
      </c>
      <c r="Z38" s="73" t="s">
        <v>81</v>
      </c>
      <c r="AA38" s="16" t="s">
        <v>320</v>
      </c>
    </row>
    <row r="39" spans="1:27" ht="96.75" customHeight="1" x14ac:dyDescent="0.2">
      <c r="A39" s="15"/>
      <c r="B39" s="15"/>
      <c r="C39" s="15"/>
      <c r="D39" s="15"/>
      <c r="E39" s="15"/>
      <c r="F39" s="15"/>
      <c r="G39" s="15"/>
      <c r="H39" s="15"/>
      <c r="I39" s="15"/>
      <c r="J39" s="133"/>
      <c r="K39" s="73" t="s">
        <v>252</v>
      </c>
      <c r="L39" s="74" t="s">
        <v>248</v>
      </c>
      <c r="M39" s="74" t="s">
        <v>306</v>
      </c>
      <c r="N39" s="73" t="s">
        <v>253</v>
      </c>
      <c r="O39" s="76">
        <v>1</v>
      </c>
      <c r="P39" s="94" t="s">
        <v>239</v>
      </c>
      <c r="Q39" s="15"/>
      <c r="R39" s="15"/>
      <c r="S39" s="87" t="s">
        <v>321</v>
      </c>
      <c r="T39" s="84">
        <v>0</v>
      </c>
      <c r="U39" s="78">
        <v>1</v>
      </c>
      <c r="V39" s="15"/>
      <c r="W39" s="15"/>
      <c r="X39" s="15"/>
      <c r="Y39" s="81">
        <f>(87000000)/1000000</f>
        <v>87</v>
      </c>
      <c r="Z39" s="73" t="s">
        <v>81</v>
      </c>
      <c r="AA39" s="95" t="s">
        <v>322</v>
      </c>
    </row>
    <row r="40" spans="1:27" ht="93" customHeight="1" x14ac:dyDescent="0.2">
      <c r="A40" s="15"/>
      <c r="B40" s="15"/>
      <c r="C40" s="15"/>
      <c r="D40" s="15"/>
      <c r="E40" s="15"/>
      <c r="F40" s="15"/>
      <c r="G40" s="15"/>
      <c r="H40" s="15"/>
      <c r="I40" s="15"/>
      <c r="J40" s="134"/>
      <c r="K40" s="73" t="s">
        <v>254</v>
      </c>
      <c r="L40" s="74" t="s">
        <v>248</v>
      </c>
      <c r="M40" s="74" t="s">
        <v>306</v>
      </c>
      <c r="N40" s="73" t="s">
        <v>255</v>
      </c>
      <c r="O40" s="76">
        <v>20</v>
      </c>
      <c r="P40" s="73" t="s">
        <v>301</v>
      </c>
      <c r="Q40" s="15"/>
      <c r="R40" s="15"/>
      <c r="S40" s="74" t="s">
        <v>256</v>
      </c>
      <c r="T40" s="84">
        <v>0</v>
      </c>
      <c r="U40" s="78">
        <v>1</v>
      </c>
      <c r="V40" s="15"/>
      <c r="W40" s="15"/>
      <c r="X40" s="15"/>
      <c r="Y40" s="81">
        <f>(38000000)/1000000</f>
        <v>38</v>
      </c>
      <c r="Z40" s="73" t="s">
        <v>81</v>
      </c>
      <c r="AA40" s="16" t="s">
        <v>257</v>
      </c>
    </row>
    <row r="41" spans="1:27" ht="159" customHeight="1" x14ac:dyDescent="0.2">
      <c r="A41" s="15"/>
      <c r="B41" s="15"/>
      <c r="C41" s="15"/>
      <c r="D41" s="15"/>
      <c r="E41" s="15"/>
      <c r="F41" s="15"/>
      <c r="G41" s="15"/>
      <c r="H41" s="15"/>
      <c r="I41" s="15"/>
      <c r="J41" s="73" t="s">
        <v>323</v>
      </c>
      <c r="K41" s="73" t="s">
        <v>317</v>
      </c>
      <c r="L41" s="74" t="s">
        <v>237</v>
      </c>
      <c r="M41" s="74" t="s">
        <v>305</v>
      </c>
      <c r="N41" s="73" t="s">
        <v>302</v>
      </c>
      <c r="O41" s="76">
        <v>1</v>
      </c>
      <c r="P41" s="94" t="s">
        <v>258</v>
      </c>
      <c r="Q41" s="15"/>
      <c r="R41" s="15"/>
      <c r="S41" s="74" t="s">
        <v>316</v>
      </c>
      <c r="T41" s="84">
        <v>0</v>
      </c>
      <c r="U41" s="78">
        <v>1</v>
      </c>
      <c r="V41" s="15"/>
      <c r="W41" s="15"/>
      <c r="X41" s="15"/>
      <c r="Y41" s="81">
        <f>(153820000)/1000000</f>
        <v>153.82</v>
      </c>
      <c r="Z41" s="73" t="s">
        <v>81</v>
      </c>
      <c r="AA41" s="28" t="s">
        <v>324</v>
      </c>
    </row>
    <row r="42" spans="1:27" ht="76.5" x14ac:dyDescent="0.2">
      <c r="A42" s="15"/>
      <c r="B42" s="15"/>
      <c r="C42" s="15"/>
      <c r="D42" s="15"/>
      <c r="E42" s="15"/>
      <c r="F42" s="15"/>
      <c r="G42" s="15"/>
      <c r="H42" s="15"/>
      <c r="I42" s="15"/>
      <c r="J42" s="132" t="s">
        <v>259</v>
      </c>
      <c r="K42" s="73" t="s">
        <v>262</v>
      </c>
      <c r="L42" s="74" t="s">
        <v>237</v>
      </c>
      <c r="M42" s="74" t="s">
        <v>305</v>
      </c>
      <c r="N42" s="73" t="s">
        <v>261</v>
      </c>
      <c r="O42" s="76">
        <v>12</v>
      </c>
      <c r="P42" s="94" t="s">
        <v>260</v>
      </c>
      <c r="Q42" s="15"/>
      <c r="R42" s="15"/>
      <c r="S42" s="74" t="s">
        <v>263</v>
      </c>
      <c r="T42" s="84">
        <v>0</v>
      </c>
      <c r="U42" s="78">
        <v>1</v>
      </c>
      <c r="V42" s="15"/>
      <c r="W42" s="15"/>
      <c r="X42" s="15"/>
      <c r="Y42" s="81">
        <f>(497200000)/1000000</f>
        <v>497.2</v>
      </c>
      <c r="Z42" s="73" t="s">
        <v>81</v>
      </c>
      <c r="AA42" s="30" t="s">
        <v>325</v>
      </c>
    </row>
    <row r="43" spans="1:27" ht="76.5" x14ac:dyDescent="0.2">
      <c r="A43" s="15"/>
      <c r="B43" s="15"/>
      <c r="C43" s="15"/>
      <c r="D43" s="15"/>
      <c r="E43" s="15"/>
      <c r="F43" s="15"/>
      <c r="G43" s="15"/>
      <c r="H43" s="15"/>
      <c r="I43" s="15"/>
      <c r="J43" s="133"/>
      <c r="K43" s="73" t="s">
        <v>264</v>
      </c>
      <c r="L43" s="74" t="s">
        <v>237</v>
      </c>
      <c r="M43" s="74" t="s">
        <v>305</v>
      </c>
      <c r="N43" s="73" t="s">
        <v>303</v>
      </c>
      <c r="O43" s="76">
        <v>1</v>
      </c>
      <c r="P43" s="94" t="s">
        <v>260</v>
      </c>
      <c r="Q43" s="15"/>
      <c r="R43" s="15"/>
      <c r="S43" s="28" t="s">
        <v>268</v>
      </c>
      <c r="T43" s="84">
        <v>0</v>
      </c>
      <c r="U43" s="78">
        <v>1</v>
      </c>
      <c r="V43" s="15"/>
      <c r="W43" s="15"/>
      <c r="X43" s="15"/>
      <c r="Y43" s="81">
        <f>(76000000)/1000000</f>
        <v>76</v>
      </c>
      <c r="Z43" s="73" t="s">
        <v>81</v>
      </c>
      <c r="AA43" s="29" t="s">
        <v>326</v>
      </c>
    </row>
    <row r="44" spans="1:27" ht="76.5" x14ac:dyDescent="0.2">
      <c r="A44" s="15"/>
      <c r="B44" s="15"/>
      <c r="C44" s="15"/>
      <c r="D44" s="15"/>
      <c r="E44" s="15"/>
      <c r="F44" s="15"/>
      <c r="G44" s="15"/>
      <c r="H44" s="15"/>
      <c r="I44" s="15"/>
      <c r="J44" s="134"/>
      <c r="K44" s="73" t="s">
        <v>266</v>
      </c>
      <c r="L44" s="74" t="s">
        <v>237</v>
      </c>
      <c r="M44" s="74" t="s">
        <v>305</v>
      </c>
      <c r="N44" s="28" t="s">
        <v>265</v>
      </c>
      <c r="O44" s="76">
        <v>12</v>
      </c>
      <c r="P44" s="94" t="s">
        <v>260</v>
      </c>
      <c r="Q44" s="15"/>
      <c r="R44" s="15"/>
      <c r="S44" s="74" t="s">
        <v>263</v>
      </c>
      <c r="T44" s="84">
        <v>0</v>
      </c>
      <c r="U44" s="78">
        <v>1</v>
      </c>
      <c r="V44" s="15"/>
      <c r="W44" s="15"/>
      <c r="X44" s="15"/>
      <c r="Y44" s="81">
        <f>(648600000)/1000000</f>
        <v>648.6</v>
      </c>
      <c r="Z44" s="73" t="s">
        <v>81</v>
      </c>
      <c r="AA44" s="30" t="s">
        <v>327</v>
      </c>
    </row>
    <row r="46" spans="1:27" x14ac:dyDescent="0.2">
      <c r="Y46" s="96"/>
    </row>
    <row r="48" spans="1:27" x14ac:dyDescent="0.2">
      <c r="Y48" s="96"/>
    </row>
    <row r="52" spans="10:10" x14ac:dyDescent="0.2">
      <c r="J52" s="97"/>
    </row>
  </sheetData>
  <mergeCells count="50">
    <mergeCell ref="J42:J44"/>
    <mergeCell ref="Y10:Y12"/>
    <mergeCell ref="Z10:Z12"/>
    <mergeCell ref="J33:J34"/>
    <mergeCell ref="P33:P34"/>
    <mergeCell ref="J36:J40"/>
    <mergeCell ref="F8:F12"/>
    <mergeCell ref="G8:G12"/>
    <mergeCell ref="AA8:AA12"/>
    <mergeCell ref="V10:X11"/>
    <mergeCell ref="J29:J31"/>
    <mergeCell ref="AA29:AA31"/>
    <mergeCell ref="J25:J26"/>
    <mergeCell ref="M8:M12"/>
    <mergeCell ref="T8:T12"/>
    <mergeCell ref="Q10:Q12"/>
    <mergeCell ref="R10:R12"/>
    <mergeCell ref="L8:L12"/>
    <mergeCell ref="I8:I12"/>
    <mergeCell ref="J8:J12"/>
    <mergeCell ref="K8:K12"/>
    <mergeCell ref="U8:X9"/>
    <mergeCell ref="A8:A12"/>
    <mergeCell ref="B8:B12"/>
    <mergeCell ref="C8:C12"/>
    <mergeCell ref="D8:D12"/>
    <mergeCell ref="E8:E12"/>
    <mergeCell ref="H8:H9"/>
    <mergeCell ref="S8:S11"/>
    <mergeCell ref="Y8:Z9"/>
    <mergeCell ref="H10:H12"/>
    <mergeCell ref="N8:O8"/>
    <mergeCell ref="N10:N12"/>
    <mergeCell ref="O10:O12"/>
    <mergeCell ref="P8:R8"/>
    <mergeCell ref="P9:P12"/>
    <mergeCell ref="Q9:R9"/>
    <mergeCell ref="U10:U11"/>
    <mergeCell ref="A1:AA1"/>
    <mergeCell ref="E2:AA2"/>
    <mergeCell ref="A5:D5"/>
    <mergeCell ref="A6:AA6"/>
    <mergeCell ref="A7:I7"/>
    <mergeCell ref="J7:AA7"/>
    <mergeCell ref="A2:D2"/>
    <mergeCell ref="A3:D3"/>
    <mergeCell ref="A4:D4"/>
    <mergeCell ref="E3:AA3"/>
    <mergeCell ref="E4:AA4"/>
    <mergeCell ref="E5:AA5"/>
  </mergeCells>
  <pageMargins left="0.70866141732283472" right="0.70866141732283472" top="0.74803149606299213" bottom="0.74803149606299213" header="0.31496062992125984" footer="0.31496062992125984"/>
  <pageSetup paperSize="119" scale="39" fitToHeight="0" orientation="landscape"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A1:B24"/>
  <sheetViews>
    <sheetView topLeftCell="A7" zoomScaleNormal="100" zoomScaleSheetLayoutView="90" workbookViewId="0">
      <selection activeCell="H12" sqref="H12"/>
    </sheetView>
  </sheetViews>
  <sheetFormatPr baseColWidth="10" defaultRowHeight="15" x14ac:dyDescent="0.25"/>
  <cols>
    <col min="1" max="1" width="36.85546875" style="2" customWidth="1"/>
    <col min="2" max="2" width="100.28515625" style="2" customWidth="1"/>
    <col min="3" max="16384" width="11.42578125" style="2"/>
  </cols>
  <sheetData>
    <row r="1" spans="1:2" x14ac:dyDescent="0.25">
      <c r="A1" s="41" t="s">
        <v>36</v>
      </c>
      <c r="B1" s="42" t="s">
        <v>37</v>
      </c>
    </row>
    <row r="2" spans="1:2" x14ac:dyDescent="0.25">
      <c r="A2" s="43" t="s">
        <v>38</v>
      </c>
      <c r="B2" s="44" t="s">
        <v>87</v>
      </c>
    </row>
    <row r="3" spans="1:2" ht="45" x14ac:dyDescent="0.25">
      <c r="A3" s="45" t="s">
        <v>39</v>
      </c>
      <c r="B3" s="46" t="s">
        <v>88</v>
      </c>
    </row>
    <row r="4" spans="1:2" ht="296.25" customHeight="1" x14ac:dyDescent="0.25">
      <c r="A4" s="47"/>
      <c r="B4" s="48"/>
    </row>
    <row r="5" spans="1:2" ht="34.5" customHeight="1" x14ac:dyDescent="0.25">
      <c r="A5" s="49" t="s">
        <v>40</v>
      </c>
      <c r="B5" s="48" t="s">
        <v>89</v>
      </c>
    </row>
    <row r="6" spans="1:2" ht="33" customHeight="1" x14ac:dyDescent="0.25">
      <c r="A6" s="49" t="s">
        <v>41</v>
      </c>
      <c r="B6" s="48" t="s">
        <v>90</v>
      </c>
    </row>
    <row r="7" spans="1:2" ht="16.5" customHeight="1" x14ac:dyDescent="0.25">
      <c r="A7" s="49" t="s">
        <v>42</v>
      </c>
      <c r="B7" s="48" t="s">
        <v>91</v>
      </c>
    </row>
    <row r="8" spans="1:2" ht="55.5" customHeight="1" x14ac:dyDescent="0.25">
      <c r="A8" s="49" t="s">
        <v>43</v>
      </c>
      <c r="B8" s="48" t="s">
        <v>92</v>
      </c>
    </row>
    <row r="9" spans="1:2" x14ac:dyDescent="0.25">
      <c r="A9" s="49"/>
      <c r="B9" s="48" t="s">
        <v>93</v>
      </c>
    </row>
    <row r="10" spans="1:2" ht="138" customHeight="1" x14ac:dyDescent="0.25">
      <c r="A10" s="49" t="s">
        <v>44</v>
      </c>
      <c r="B10" s="48" t="s">
        <v>328</v>
      </c>
    </row>
    <row r="11" spans="1:2" ht="46.5" customHeight="1" x14ac:dyDescent="0.25">
      <c r="A11" s="49" t="s">
        <v>45</v>
      </c>
      <c r="B11" s="48" t="s">
        <v>94</v>
      </c>
    </row>
    <row r="12" spans="1:2" ht="57" customHeight="1" x14ac:dyDescent="0.25">
      <c r="A12" s="49" t="s">
        <v>46</v>
      </c>
      <c r="B12" s="48" t="s">
        <v>95</v>
      </c>
    </row>
    <row r="13" spans="1:2" x14ac:dyDescent="0.25">
      <c r="A13" s="49" t="s">
        <v>47</v>
      </c>
      <c r="B13" s="48" t="s">
        <v>96</v>
      </c>
    </row>
    <row r="14" spans="1:2" x14ac:dyDescent="0.25">
      <c r="A14" s="49"/>
      <c r="B14" s="48"/>
    </row>
    <row r="15" spans="1:2" ht="60" x14ac:dyDescent="0.25">
      <c r="A15" s="49" t="s">
        <v>48</v>
      </c>
      <c r="B15" s="48" t="s">
        <v>97</v>
      </c>
    </row>
    <row r="16" spans="1:2" x14ac:dyDescent="0.25">
      <c r="A16" s="49" t="s">
        <v>49</v>
      </c>
      <c r="B16" s="48" t="s">
        <v>50</v>
      </c>
    </row>
    <row r="17" spans="1:2" x14ac:dyDescent="0.25">
      <c r="A17" s="49"/>
      <c r="B17" s="48" t="s">
        <v>193</v>
      </c>
    </row>
    <row r="18" spans="1:2" x14ac:dyDescent="0.25">
      <c r="A18" s="49"/>
      <c r="B18" s="46" t="s">
        <v>194</v>
      </c>
    </row>
    <row r="19" spans="1:2" ht="13.5" customHeight="1" x14ac:dyDescent="0.25">
      <c r="A19" s="49"/>
      <c r="B19" s="48" t="s">
        <v>195</v>
      </c>
    </row>
    <row r="20" spans="1:2" x14ac:dyDescent="0.25">
      <c r="A20" s="49" t="s">
        <v>51</v>
      </c>
      <c r="B20" s="48" t="s">
        <v>98</v>
      </c>
    </row>
    <row r="21" spans="1:2" ht="74.25" customHeight="1" x14ac:dyDescent="0.25">
      <c r="A21" s="49" t="s">
        <v>52</v>
      </c>
      <c r="B21" s="48" t="s">
        <v>99</v>
      </c>
    </row>
    <row r="22" spans="1:2" ht="18.75" customHeight="1" x14ac:dyDescent="0.25">
      <c r="A22" s="49" t="s">
        <v>75</v>
      </c>
      <c r="B22" s="48" t="s">
        <v>76</v>
      </c>
    </row>
    <row r="23" spans="1:2" ht="13.5" customHeight="1" x14ac:dyDescent="0.25">
      <c r="A23" s="50"/>
      <c r="B23" s="51"/>
    </row>
    <row r="24" spans="1:2" ht="15.75" thickBot="1" x14ac:dyDescent="0.3">
      <c r="A24" s="52" t="s">
        <v>196</v>
      </c>
      <c r="B24" s="53"/>
    </row>
  </sheetData>
  <pageMargins left="0.70866141732283472" right="0.70866141732283472" top="0.74803149606299213" bottom="0.74803149606299213" header="0.31496062992125984" footer="0.31496062992125984"/>
  <pageSetup scale="65" fitToHeight="0" orientation="portrait" r:id="rId1"/>
  <headerFooter differentOddEven="1">
    <oddHeader xml:space="preserve">&amp;C&amp;"Arial,Negrita"&amp;14Anexo III: Ficha Técnica del Indicador 2019&amp;"-,Normal"&amp;11
</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42"/>
  <sheetViews>
    <sheetView showGridLines="0" view="pageBreakPreview" zoomScale="80" zoomScaleNormal="100" zoomScaleSheetLayoutView="80" workbookViewId="0">
      <pane ySplit="10" topLeftCell="A36" activePane="bottomLeft" state="frozen"/>
      <selection pane="bottomLeft" activeCell="G39" sqref="G39"/>
    </sheetView>
  </sheetViews>
  <sheetFormatPr baseColWidth="10" defaultColWidth="11.42578125" defaultRowHeight="15" x14ac:dyDescent="0.25"/>
  <cols>
    <col min="1" max="1" width="32.5703125" style="8" customWidth="1"/>
    <col min="2" max="2" width="21" style="8" bestFit="1" customWidth="1"/>
    <col min="3" max="3" width="36.28515625" style="8" customWidth="1"/>
    <col min="4" max="4" width="35.85546875" style="8" customWidth="1"/>
    <col min="5" max="8" width="17.140625" style="8" customWidth="1"/>
    <col min="9" max="12" width="10.7109375" style="8" customWidth="1"/>
    <col min="13" max="13" width="34.5703125" style="8" customWidth="1"/>
    <col min="14" max="16384" width="11.42578125" style="8"/>
  </cols>
  <sheetData>
    <row r="1" spans="1:14" ht="39" customHeight="1" thickBot="1" x14ac:dyDescent="0.3">
      <c r="A1" s="162" t="s">
        <v>59</v>
      </c>
      <c r="B1" s="162"/>
      <c r="C1" s="162"/>
      <c r="D1" s="162"/>
      <c r="E1" s="162"/>
      <c r="F1" s="162"/>
      <c r="G1" s="162"/>
      <c r="H1" s="162"/>
      <c r="I1" s="162"/>
      <c r="J1" s="162"/>
      <c r="K1" s="162"/>
      <c r="L1" s="162"/>
      <c r="M1" s="162"/>
    </row>
    <row r="2" spans="1:14" ht="15.75" thickBot="1" x14ac:dyDescent="0.3">
      <c r="A2" s="163" t="s">
        <v>60</v>
      </c>
      <c r="B2" s="164"/>
      <c r="C2" s="164"/>
      <c r="D2" s="163" t="s">
        <v>77</v>
      </c>
      <c r="E2" s="164"/>
      <c r="F2" s="164"/>
      <c r="G2" s="164"/>
      <c r="H2" s="164"/>
      <c r="I2" s="164"/>
      <c r="J2" s="164"/>
      <c r="K2" s="164"/>
      <c r="L2" s="164"/>
      <c r="M2" s="165"/>
    </row>
    <row r="3" spans="1:14" ht="15.75" customHeight="1" thickBot="1" x14ac:dyDescent="0.3">
      <c r="A3" s="166" t="s">
        <v>61</v>
      </c>
      <c r="B3" s="167"/>
      <c r="C3" s="168"/>
      <c r="D3" s="169" t="s">
        <v>299</v>
      </c>
      <c r="E3" s="170"/>
      <c r="F3" s="170"/>
      <c r="G3" s="170"/>
      <c r="H3" s="170"/>
      <c r="I3" s="170"/>
      <c r="J3" s="170"/>
      <c r="K3" s="170"/>
      <c r="L3" s="170"/>
      <c r="M3" s="171"/>
    </row>
    <row r="4" spans="1:14" ht="15.75" thickBot="1" x14ac:dyDescent="0.3">
      <c r="A4" s="163" t="s">
        <v>62</v>
      </c>
      <c r="B4" s="164"/>
      <c r="C4" s="164"/>
      <c r="D4" s="163" t="s">
        <v>55</v>
      </c>
      <c r="E4" s="164"/>
      <c r="F4" s="164"/>
      <c r="G4" s="164"/>
      <c r="H4" s="164"/>
      <c r="I4" s="164"/>
      <c r="J4" s="164"/>
      <c r="K4" s="164"/>
      <c r="L4" s="164"/>
      <c r="M4" s="165"/>
    </row>
    <row r="5" spans="1:14" ht="15.75" thickBot="1" x14ac:dyDescent="0.3">
      <c r="A5" s="163" t="s">
        <v>63</v>
      </c>
      <c r="B5" s="164"/>
      <c r="C5" s="165"/>
      <c r="D5" s="163" t="s">
        <v>54</v>
      </c>
      <c r="E5" s="164"/>
      <c r="F5" s="164"/>
      <c r="G5" s="164"/>
      <c r="H5" s="164"/>
      <c r="I5" s="164"/>
      <c r="J5" s="164"/>
      <c r="K5" s="164"/>
      <c r="L5" s="164"/>
      <c r="M5" s="165"/>
    </row>
    <row r="6" spans="1:14" x14ac:dyDescent="0.25">
      <c r="A6" s="172"/>
      <c r="B6" s="172"/>
      <c r="C6" s="172"/>
      <c r="D6" s="172"/>
      <c r="E6" s="172"/>
      <c r="F6" s="172"/>
      <c r="G6" s="172"/>
      <c r="H6" s="172"/>
      <c r="I6" s="172"/>
      <c r="J6" s="172"/>
      <c r="K6" s="172"/>
      <c r="L6" s="172"/>
      <c r="M6" s="172"/>
    </row>
    <row r="7" spans="1:14" ht="45" customHeight="1" thickBot="1" x14ac:dyDescent="0.3">
      <c r="A7" s="148" t="s">
        <v>64</v>
      </c>
      <c r="B7" s="148"/>
      <c r="C7" s="148"/>
      <c r="D7" s="148"/>
      <c r="E7" s="148"/>
      <c r="F7" s="148"/>
      <c r="G7" s="148"/>
      <c r="H7" s="148"/>
      <c r="I7" s="148"/>
      <c r="J7" s="148"/>
      <c r="K7" s="148"/>
      <c r="L7" s="148"/>
      <c r="M7" s="148"/>
    </row>
    <row r="8" spans="1:14" ht="23.25" customHeight="1" x14ac:dyDescent="0.25">
      <c r="A8" s="152" t="s">
        <v>65</v>
      </c>
      <c r="B8" s="155" t="s">
        <v>66</v>
      </c>
      <c r="C8" s="155" t="s">
        <v>155</v>
      </c>
      <c r="D8" s="155" t="s">
        <v>67</v>
      </c>
      <c r="E8" s="155" t="s">
        <v>73</v>
      </c>
      <c r="F8" s="155"/>
      <c r="G8" s="155"/>
      <c r="H8" s="155"/>
      <c r="I8" s="155" t="s">
        <v>74</v>
      </c>
      <c r="J8" s="155"/>
      <c r="K8" s="155"/>
      <c r="L8" s="155"/>
      <c r="M8" s="149" t="s">
        <v>68</v>
      </c>
    </row>
    <row r="9" spans="1:14" ht="14.25" customHeight="1" x14ac:dyDescent="0.25">
      <c r="A9" s="153"/>
      <c r="B9" s="156"/>
      <c r="C9" s="156"/>
      <c r="D9" s="156"/>
      <c r="E9" s="156"/>
      <c r="F9" s="156"/>
      <c r="G9" s="156"/>
      <c r="H9" s="156"/>
      <c r="I9" s="156"/>
      <c r="J9" s="156"/>
      <c r="K9" s="156"/>
      <c r="L9" s="156"/>
      <c r="M9" s="150"/>
    </row>
    <row r="10" spans="1:14" ht="27.75" customHeight="1" x14ac:dyDescent="0.25">
      <c r="A10" s="154"/>
      <c r="B10" s="157"/>
      <c r="C10" s="157"/>
      <c r="D10" s="157"/>
      <c r="E10" s="31" t="s">
        <v>69</v>
      </c>
      <c r="F10" s="31" t="s">
        <v>70</v>
      </c>
      <c r="G10" s="31" t="s">
        <v>71</v>
      </c>
      <c r="H10" s="31" t="s">
        <v>72</v>
      </c>
      <c r="I10" s="31" t="s">
        <v>69</v>
      </c>
      <c r="J10" s="31" t="s">
        <v>70</v>
      </c>
      <c r="K10" s="31" t="s">
        <v>71</v>
      </c>
      <c r="L10" s="31" t="s">
        <v>72</v>
      </c>
      <c r="M10" s="151"/>
    </row>
    <row r="11" spans="1:14" ht="66.75" customHeight="1" x14ac:dyDescent="0.25">
      <c r="A11" s="54" t="s">
        <v>82</v>
      </c>
      <c r="B11" s="21" t="s">
        <v>161</v>
      </c>
      <c r="C11" s="22" t="s">
        <v>185</v>
      </c>
      <c r="D11" s="13" t="s">
        <v>78</v>
      </c>
      <c r="E11" s="23"/>
      <c r="F11" s="23"/>
      <c r="G11" s="23">
        <f>SUM(250000000)/1000000</f>
        <v>250</v>
      </c>
      <c r="H11" s="23">
        <f>SUM(250000000)/1000000</f>
        <v>250</v>
      </c>
      <c r="I11" s="9"/>
      <c r="J11" s="9"/>
      <c r="K11" s="9"/>
      <c r="L11" s="9"/>
      <c r="M11" s="55" t="s">
        <v>168</v>
      </c>
      <c r="N11" s="12"/>
    </row>
    <row r="12" spans="1:14" ht="68.25" customHeight="1" x14ac:dyDescent="0.25">
      <c r="A12" s="54" t="s">
        <v>129</v>
      </c>
      <c r="B12" s="21" t="s">
        <v>160</v>
      </c>
      <c r="C12" s="22" t="s">
        <v>179</v>
      </c>
      <c r="D12" s="13" t="s">
        <v>78</v>
      </c>
      <c r="E12" s="23">
        <f>(241197857.2)/1000000</f>
        <v>241.19785719999999</v>
      </c>
      <c r="F12" s="23"/>
      <c r="G12" s="23"/>
      <c r="H12" s="23"/>
      <c r="I12" s="9"/>
      <c r="J12" s="9"/>
      <c r="K12" s="9"/>
      <c r="L12" s="9"/>
      <c r="M12" s="55" t="s">
        <v>173</v>
      </c>
      <c r="N12" s="12"/>
    </row>
    <row r="13" spans="1:14" ht="67.5" customHeight="1" x14ac:dyDescent="0.25">
      <c r="A13" s="54" t="s">
        <v>128</v>
      </c>
      <c r="B13" s="21" t="s">
        <v>161</v>
      </c>
      <c r="C13" s="22" t="s">
        <v>159</v>
      </c>
      <c r="D13" s="13" t="s">
        <v>78</v>
      </c>
      <c r="E13" s="23"/>
      <c r="F13" s="23"/>
      <c r="G13" s="23"/>
      <c r="H13" s="23">
        <f>(720000000)/1000000</f>
        <v>720</v>
      </c>
      <c r="I13" s="9"/>
      <c r="J13" s="9"/>
      <c r="K13" s="9"/>
      <c r="L13" s="9"/>
      <c r="M13" s="55" t="s">
        <v>173</v>
      </c>
      <c r="N13" s="12"/>
    </row>
    <row r="14" spans="1:14" ht="72" customHeight="1" x14ac:dyDescent="0.25">
      <c r="A14" s="54" t="s">
        <v>85</v>
      </c>
      <c r="B14" s="21" t="s">
        <v>161</v>
      </c>
      <c r="C14" s="22" t="s">
        <v>162</v>
      </c>
      <c r="D14" s="13" t="s">
        <v>78</v>
      </c>
      <c r="E14" s="23"/>
      <c r="F14" s="23"/>
      <c r="G14" s="23"/>
      <c r="H14" s="23">
        <f>(930000000)/1000000</f>
        <v>930</v>
      </c>
      <c r="I14" s="9"/>
      <c r="J14" s="9"/>
      <c r="K14" s="9"/>
      <c r="L14" s="9"/>
      <c r="M14" s="55" t="s">
        <v>169</v>
      </c>
      <c r="N14" s="12"/>
    </row>
    <row r="15" spans="1:14" ht="77.25" customHeight="1" x14ac:dyDescent="0.25">
      <c r="A15" s="54" t="s">
        <v>141</v>
      </c>
      <c r="B15" s="21" t="s">
        <v>160</v>
      </c>
      <c r="C15" s="22" t="s">
        <v>182</v>
      </c>
      <c r="D15" s="13" t="s">
        <v>78</v>
      </c>
      <c r="E15" s="23">
        <f>(400000000)/1000000</f>
        <v>400</v>
      </c>
      <c r="F15" s="23"/>
      <c r="G15" s="23"/>
      <c r="H15" s="23"/>
      <c r="I15" s="9"/>
      <c r="J15" s="9"/>
      <c r="K15" s="9"/>
      <c r="L15" s="9"/>
      <c r="M15" s="55" t="s">
        <v>170</v>
      </c>
      <c r="N15" s="12"/>
    </row>
    <row r="16" spans="1:14" ht="63" customHeight="1" x14ac:dyDescent="0.25">
      <c r="A16" s="54" t="s">
        <v>143</v>
      </c>
      <c r="B16" s="21" t="s">
        <v>161</v>
      </c>
      <c r="C16" s="22" t="s">
        <v>163</v>
      </c>
      <c r="D16" s="13" t="s">
        <v>78</v>
      </c>
      <c r="E16" s="23"/>
      <c r="F16" s="23"/>
      <c r="G16" s="23"/>
      <c r="H16" s="23">
        <f>(700000000)/1000000</f>
        <v>700</v>
      </c>
      <c r="I16" s="9"/>
      <c r="J16" s="9"/>
      <c r="K16" s="9"/>
      <c r="L16" s="9"/>
      <c r="M16" s="55" t="s">
        <v>171</v>
      </c>
      <c r="N16" s="12"/>
    </row>
    <row r="17" spans="1:14" ht="73.5" customHeight="1" x14ac:dyDescent="0.25">
      <c r="A17" s="54" t="s">
        <v>134</v>
      </c>
      <c r="B17" s="21" t="s">
        <v>160</v>
      </c>
      <c r="C17" s="22" t="s">
        <v>180</v>
      </c>
      <c r="D17" s="13" t="s">
        <v>78</v>
      </c>
      <c r="E17" s="23"/>
      <c r="F17" s="23"/>
      <c r="G17" s="23"/>
      <c r="H17" s="23">
        <f>(1133229345.11)/1000000</f>
        <v>1133.2293451099999</v>
      </c>
      <c r="I17" s="9"/>
      <c r="J17" s="9"/>
      <c r="K17" s="9"/>
      <c r="L17" s="9"/>
      <c r="M17" s="55" t="s">
        <v>172</v>
      </c>
      <c r="N17" s="12"/>
    </row>
    <row r="18" spans="1:14" ht="75" customHeight="1" x14ac:dyDescent="0.25">
      <c r="A18" s="54" t="s">
        <v>145</v>
      </c>
      <c r="B18" s="21" t="s">
        <v>160</v>
      </c>
      <c r="C18" s="22" t="s">
        <v>181</v>
      </c>
      <c r="D18" s="13" t="s">
        <v>78</v>
      </c>
      <c r="E18" s="23">
        <f>(250000000)/1000000</f>
        <v>250</v>
      </c>
      <c r="F18" s="23"/>
      <c r="G18" s="23"/>
      <c r="H18" s="23"/>
      <c r="I18" s="9"/>
      <c r="J18" s="9"/>
      <c r="K18" s="9"/>
      <c r="L18" s="9"/>
      <c r="M18" s="55" t="s">
        <v>183</v>
      </c>
      <c r="N18" s="12"/>
    </row>
    <row r="19" spans="1:14" ht="65.25" customHeight="1" x14ac:dyDescent="0.25">
      <c r="A19" s="66" t="s">
        <v>100</v>
      </c>
      <c r="B19" s="67" t="s">
        <v>161</v>
      </c>
      <c r="C19" s="68" t="s">
        <v>163</v>
      </c>
      <c r="D19" s="20" t="s">
        <v>78</v>
      </c>
      <c r="E19" s="69"/>
      <c r="F19" s="69"/>
      <c r="G19" s="69"/>
      <c r="H19" s="69">
        <f>(300000000)/1000000</f>
        <v>300</v>
      </c>
      <c r="I19" s="70"/>
      <c r="J19" s="70"/>
      <c r="K19" s="70"/>
      <c r="L19" s="70"/>
      <c r="M19" s="71" t="s">
        <v>173</v>
      </c>
      <c r="N19" s="12"/>
    </row>
    <row r="20" spans="1:14" ht="65.25" customHeight="1" x14ac:dyDescent="0.25">
      <c r="A20" s="14" t="s">
        <v>151</v>
      </c>
      <c r="B20" s="21" t="s">
        <v>164</v>
      </c>
      <c r="C20" s="22" t="s">
        <v>165</v>
      </c>
      <c r="D20" s="13" t="s">
        <v>78</v>
      </c>
      <c r="E20" s="23">
        <f>(2000000000)/1000000</f>
        <v>2000</v>
      </c>
      <c r="F20" s="23">
        <f>(3000000000)/1000000</f>
        <v>3000</v>
      </c>
      <c r="G20" s="23"/>
      <c r="H20" s="23"/>
      <c r="I20" s="9"/>
      <c r="J20" s="9"/>
      <c r="K20" s="9"/>
      <c r="L20" s="9"/>
      <c r="M20" s="9" t="s">
        <v>175</v>
      </c>
      <c r="N20" s="12"/>
    </row>
    <row r="21" spans="1:14" s="18" customFormat="1" ht="73.5" customHeight="1" x14ac:dyDescent="0.25">
      <c r="A21" s="14" t="s">
        <v>156</v>
      </c>
      <c r="B21" s="21" t="s">
        <v>161</v>
      </c>
      <c r="C21" s="22" t="s">
        <v>163</v>
      </c>
      <c r="D21" s="13" t="s">
        <v>78</v>
      </c>
      <c r="E21" s="24"/>
      <c r="F21" s="24"/>
      <c r="G21" s="24"/>
      <c r="H21" s="24">
        <f>(3360000000)/1000000</f>
        <v>3360</v>
      </c>
      <c r="I21" s="17"/>
      <c r="J21" s="17"/>
      <c r="K21" s="17"/>
      <c r="L21" s="17"/>
      <c r="M21" s="17" t="s">
        <v>174</v>
      </c>
    </row>
    <row r="22" spans="1:14" s="18" customFormat="1" ht="70.5" customHeight="1" x14ac:dyDescent="0.25">
      <c r="A22" s="54" t="s">
        <v>157</v>
      </c>
      <c r="B22" s="21" t="s">
        <v>160</v>
      </c>
      <c r="C22" s="22" t="s">
        <v>178</v>
      </c>
      <c r="D22" s="13" t="s">
        <v>78</v>
      </c>
      <c r="E22" s="24"/>
      <c r="F22" s="24"/>
      <c r="G22" s="23">
        <f>(500000000)/1000000</f>
        <v>500</v>
      </c>
      <c r="H22" s="23">
        <f>(1000000000)/1000000</f>
        <v>1000</v>
      </c>
      <c r="I22" s="17"/>
      <c r="J22" s="17"/>
      <c r="K22" s="17"/>
      <c r="L22" s="17"/>
      <c r="M22" s="56" t="s">
        <v>176</v>
      </c>
    </row>
    <row r="23" spans="1:14" s="18" customFormat="1" ht="88.5" customHeight="1" x14ac:dyDescent="0.25">
      <c r="A23" s="54" t="s">
        <v>158</v>
      </c>
      <c r="B23" s="21" t="s">
        <v>160</v>
      </c>
      <c r="C23" s="22" t="s">
        <v>184</v>
      </c>
      <c r="D23" s="13" t="s">
        <v>78</v>
      </c>
      <c r="E23" s="23">
        <f>(870000000)/1000000</f>
        <v>870</v>
      </c>
      <c r="F23" s="25"/>
      <c r="G23" s="25"/>
      <c r="H23" s="24"/>
      <c r="I23" s="19"/>
      <c r="J23" s="19"/>
      <c r="K23" s="19"/>
      <c r="L23" s="19"/>
      <c r="M23" s="56" t="s">
        <v>177</v>
      </c>
    </row>
    <row r="24" spans="1:14" ht="65.25" customHeight="1" x14ac:dyDescent="0.25">
      <c r="A24" s="54" t="s">
        <v>117</v>
      </c>
      <c r="B24" s="21" t="s">
        <v>161</v>
      </c>
      <c r="C24" s="22" t="s">
        <v>163</v>
      </c>
      <c r="D24" s="13" t="s">
        <v>78</v>
      </c>
      <c r="E24" s="23"/>
      <c r="F24" s="26"/>
      <c r="G24" s="26"/>
      <c r="H24" s="23">
        <f>(1200000000)/1000000</f>
        <v>1200</v>
      </c>
      <c r="I24" s="10"/>
      <c r="J24" s="10"/>
      <c r="K24" s="10"/>
      <c r="L24" s="10"/>
      <c r="M24" s="55" t="s">
        <v>175</v>
      </c>
    </row>
    <row r="25" spans="1:14" ht="136.5" customHeight="1" x14ac:dyDescent="0.25">
      <c r="A25" s="57" t="s">
        <v>231</v>
      </c>
      <c r="B25" s="21" t="s">
        <v>166</v>
      </c>
      <c r="C25" s="22" t="s">
        <v>269</v>
      </c>
      <c r="D25" s="13" t="s">
        <v>120</v>
      </c>
      <c r="E25" s="158">
        <f>(514500000)/1000000</f>
        <v>514.5</v>
      </c>
      <c r="F25" s="159"/>
      <c r="G25" s="159"/>
      <c r="H25" s="160"/>
      <c r="I25" s="10"/>
      <c r="J25" s="10"/>
      <c r="K25" s="10"/>
      <c r="L25" s="10"/>
      <c r="M25" s="55" t="s">
        <v>186</v>
      </c>
    </row>
    <row r="26" spans="1:14" ht="92.25" customHeight="1" x14ac:dyDescent="0.25">
      <c r="A26" s="54" t="s">
        <v>124</v>
      </c>
      <c r="B26" s="21" t="s">
        <v>161</v>
      </c>
      <c r="C26" s="22" t="s">
        <v>167</v>
      </c>
      <c r="D26" s="13" t="s">
        <v>122</v>
      </c>
      <c r="E26" s="26"/>
      <c r="F26" s="26"/>
      <c r="G26" s="26"/>
      <c r="H26" s="23">
        <f>(400000000)/1000000</f>
        <v>400</v>
      </c>
      <c r="I26" s="10"/>
      <c r="J26" s="10"/>
      <c r="K26" s="10"/>
      <c r="L26" s="10"/>
      <c r="M26" s="55" t="s">
        <v>176</v>
      </c>
    </row>
    <row r="27" spans="1:14" ht="75.75" customHeight="1" x14ac:dyDescent="0.25">
      <c r="A27" s="54" t="s">
        <v>198</v>
      </c>
      <c r="B27" s="21" t="s">
        <v>270</v>
      </c>
      <c r="C27" s="22" t="s">
        <v>271</v>
      </c>
      <c r="D27" s="13" t="s">
        <v>78</v>
      </c>
      <c r="E27" s="26"/>
      <c r="F27" s="26"/>
      <c r="G27" s="23">
        <f>(345000000)/1000000</f>
        <v>345</v>
      </c>
      <c r="H27" s="23"/>
      <c r="I27" s="10"/>
      <c r="J27" s="10"/>
      <c r="K27" s="10"/>
      <c r="L27" s="10"/>
      <c r="M27" s="55" t="s">
        <v>296</v>
      </c>
    </row>
    <row r="28" spans="1:14" ht="78.75" customHeight="1" x14ac:dyDescent="0.25">
      <c r="A28" s="54" t="s">
        <v>199</v>
      </c>
      <c r="B28" s="21" t="s">
        <v>272</v>
      </c>
      <c r="C28" s="22" t="s">
        <v>273</v>
      </c>
      <c r="D28" s="13" t="s">
        <v>78</v>
      </c>
      <c r="E28" s="161">
        <f>(15645000000)/1000000</f>
        <v>15645</v>
      </c>
      <c r="F28" s="161"/>
      <c r="G28" s="161"/>
      <c r="H28" s="161"/>
      <c r="I28" s="10"/>
      <c r="J28" s="10"/>
      <c r="K28" s="10"/>
      <c r="L28" s="10"/>
      <c r="M28" s="55" t="s">
        <v>296</v>
      </c>
    </row>
    <row r="29" spans="1:14" ht="67.5" customHeight="1" x14ac:dyDescent="0.25">
      <c r="A29" s="54" t="s">
        <v>200</v>
      </c>
      <c r="B29" s="21" t="s">
        <v>274</v>
      </c>
      <c r="C29" s="32" t="s">
        <v>275</v>
      </c>
      <c r="D29" s="33" t="s">
        <v>78</v>
      </c>
      <c r="E29" s="161">
        <f>(9473000000)/1000000</f>
        <v>9473</v>
      </c>
      <c r="F29" s="161"/>
      <c r="G29" s="34"/>
      <c r="H29" s="34"/>
      <c r="I29" s="35"/>
      <c r="J29" s="35"/>
      <c r="K29" s="35"/>
      <c r="L29" s="35"/>
      <c r="M29" s="55" t="s">
        <v>296</v>
      </c>
    </row>
    <row r="30" spans="1:14" ht="63" customHeight="1" x14ac:dyDescent="0.25">
      <c r="A30" s="54" t="s">
        <v>207</v>
      </c>
      <c r="B30" s="21" t="s">
        <v>276</v>
      </c>
      <c r="C30" s="32" t="s">
        <v>277</v>
      </c>
      <c r="D30" s="13" t="s">
        <v>208</v>
      </c>
      <c r="E30" s="36"/>
      <c r="F30" s="36"/>
      <c r="G30" s="36"/>
      <c r="H30" s="23">
        <f>(17500000)/1000000</f>
        <v>17.5</v>
      </c>
      <c r="I30" s="35"/>
      <c r="J30" s="35"/>
      <c r="K30" s="35"/>
      <c r="L30" s="35"/>
      <c r="M30" s="58" t="s">
        <v>278</v>
      </c>
    </row>
    <row r="31" spans="1:14" ht="61.5" customHeight="1" x14ac:dyDescent="0.25">
      <c r="A31" s="54" t="s">
        <v>215</v>
      </c>
      <c r="B31" s="37" t="s">
        <v>270</v>
      </c>
      <c r="C31" s="32" t="s">
        <v>279</v>
      </c>
      <c r="D31" s="13" t="s">
        <v>280</v>
      </c>
      <c r="E31" s="35"/>
      <c r="F31" s="35"/>
      <c r="G31" s="23">
        <f>(28000000)/1000000</f>
        <v>28</v>
      </c>
      <c r="H31" s="35"/>
      <c r="I31" s="35"/>
      <c r="J31" s="35"/>
      <c r="K31" s="35"/>
      <c r="L31" s="35"/>
      <c r="M31" s="59" t="s">
        <v>281</v>
      </c>
    </row>
    <row r="32" spans="1:14" ht="56.25" customHeight="1" x14ac:dyDescent="0.25">
      <c r="A32" s="54" t="s">
        <v>216</v>
      </c>
      <c r="B32" s="37" t="s">
        <v>270</v>
      </c>
      <c r="C32" s="32" t="s">
        <v>279</v>
      </c>
      <c r="D32" s="13" t="s">
        <v>282</v>
      </c>
      <c r="E32" s="35"/>
      <c r="F32" s="35"/>
      <c r="G32" s="23">
        <f>(20000000)/1000000</f>
        <v>20</v>
      </c>
      <c r="H32" s="35"/>
      <c r="I32" s="35"/>
      <c r="J32" s="35"/>
      <c r="K32" s="35"/>
      <c r="L32" s="35"/>
      <c r="M32" s="59" t="s">
        <v>281</v>
      </c>
    </row>
    <row r="33" spans="1:13" ht="51.75" customHeight="1" x14ac:dyDescent="0.25">
      <c r="A33" s="54" t="s">
        <v>225</v>
      </c>
      <c r="B33" s="37" t="s">
        <v>283</v>
      </c>
      <c r="C33" s="32" t="s">
        <v>284</v>
      </c>
      <c r="D33" s="13" t="s">
        <v>214</v>
      </c>
      <c r="E33" s="142">
        <f>(2750000)/1000000</f>
        <v>2.75</v>
      </c>
      <c r="F33" s="143"/>
      <c r="G33" s="143"/>
      <c r="H33" s="144"/>
      <c r="I33" s="35"/>
      <c r="J33" s="35"/>
      <c r="K33" s="35"/>
      <c r="L33" s="35"/>
      <c r="M33" s="59" t="s">
        <v>281</v>
      </c>
    </row>
    <row r="34" spans="1:13" ht="63.75" customHeight="1" x14ac:dyDescent="0.25">
      <c r="A34" s="54" t="s">
        <v>236</v>
      </c>
      <c r="B34" s="37" t="s">
        <v>270</v>
      </c>
      <c r="C34" s="32" t="s">
        <v>285</v>
      </c>
      <c r="D34" s="13" t="s">
        <v>286</v>
      </c>
      <c r="E34" s="35"/>
      <c r="F34" s="35"/>
      <c r="G34" s="35"/>
      <c r="H34" s="23">
        <f>(103178910)/1000000</f>
        <v>103.17891</v>
      </c>
      <c r="I34" s="35"/>
      <c r="J34" s="35"/>
      <c r="K34" s="35"/>
      <c r="L34" s="35"/>
      <c r="M34" s="59" t="s">
        <v>287</v>
      </c>
    </row>
    <row r="35" spans="1:13" ht="72" customHeight="1" x14ac:dyDescent="0.25">
      <c r="A35" s="54" t="s">
        <v>242</v>
      </c>
      <c r="B35" s="37" t="s">
        <v>270</v>
      </c>
      <c r="C35" s="32" t="s">
        <v>285</v>
      </c>
      <c r="D35" s="13" t="s">
        <v>286</v>
      </c>
      <c r="E35" s="35"/>
      <c r="F35" s="35"/>
      <c r="G35" s="35"/>
      <c r="H35" s="23">
        <f>(254821090)/1000000</f>
        <v>254.82109</v>
      </c>
      <c r="I35" s="35"/>
      <c r="J35" s="35"/>
      <c r="K35" s="35"/>
      <c r="L35" s="35"/>
      <c r="M35" s="59" t="s">
        <v>287</v>
      </c>
    </row>
    <row r="36" spans="1:13" ht="65.25" customHeight="1" x14ac:dyDescent="0.25">
      <c r="A36" s="54" t="s">
        <v>247</v>
      </c>
      <c r="B36" s="37" t="s">
        <v>270</v>
      </c>
      <c r="C36" s="32" t="s">
        <v>288</v>
      </c>
      <c r="D36" s="13" t="s">
        <v>286</v>
      </c>
      <c r="E36" s="35"/>
      <c r="F36" s="35"/>
      <c r="G36" s="35"/>
      <c r="H36" s="23">
        <f>(92000000)/1000000</f>
        <v>92</v>
      </c>
      <c r="I36" s="35"/>
      <c r="J36" s="35"/>
      <c r="K36" s="35"/>
      <c r="L36" s="35"/>
      <c r="M36" s="59" t="s">
        <v>287</v>
      </c>
    </row>
    <row r="37" spans="1:13" ht="66.75" customHeight="1" x14ac:dyDescent="0.25">
      <c r="A37" s="54" t="s">
        <v>252</v>
      </c>
      <c r="B37" s="37" t="s">
        <v>270</v>
      </c>
      <c r="C37" s="32" t="s">
        <v>279</v>
      </c>
      <c r="D37" s="13" t="s">
        <v>289</v>
      </c>
      <c r="E37" s="142">
        <f>(87000000)/1000000</f>
        <v>87</v>
      </c>
      <c r="F37" s="143"/>
      <c r="G37" s="143"/>
      <c r="H37" s="144"/>
      <c r="I37" s="35"/>
      <c r="J37" s="35"/>
      <c r="K37" s="35"/>
      <c r="L37" s="35"/>
      <c r="M37" s="59" t="s">
        <v>287</v>
      </c>
    </row>
    <row r="38" spans="1:13" ht="68.25" customHeight="1" x14ac:dyDescent="0.25">
      <c r="A38" s="54" t="s">
        <v>254</v>
      </c>
      <c r="B38" s="37" t="s">
        <v>270</v>
      </c>
      <c r="C38" s="32" t="s">
        <v>290</v>
      </c>
      <c r="D38" s="13" t="s">
        <v>248</v>
      </c>
      <c r="E38" s="35"/>
      <c r="F38" s="35"/>
      <c r="G38" s="23">
        <f>(38000000)/1000000</f>
        <v>38</v>
      </c>
      <c r="H38" s="23"/>
      <c r="I38" s="35"/>
      <c r="J38" s="35"/>
      <c r="K38" s="35"/>
      <c r="L38" s="35"/>
      <c r="M38" s="59" t="s">
        <v>287</v>
      </c>
    </row>
    <row r="39" spans="1:13" ht="71.25" customHeight="1" x14ac:dyDescent="0.25">
      <c r="A39" s="54" t="s">
        <v>317</v>
      </c>
      <c r="B39" s="37" t="s">
        <v>270</v>
      </c>
      <c r="C39" s="32" t="s">
        <v>291</v>
      </c>
      <c r="D39" s="13" t="s">
        <v>292</v>
      </c>
      <c r="E39" s="34"/>
      <c r="F39" s="38"/>
      <c r="G39" s="23">
        <f>(153820000)/1000000</f>
        <v>153.82</v>
      </c>
      <c r="H39" s="34"/>
      <c r="I39" s="35"/>
      <c r="J39" s="35"/>
      <c r="K39" s="35"/>
      <c r="L39" s="35"/>
      <c r="M39" s="59" t="s">
        <v>287</v>
      </c>
    </row>
    <row r="40" spans="1:13" ht="60" customHeight="1" x14ac:dyDescent="0.25">
      <c r="A40" s="54" t="s">
        <v>262</v>
      </c>
      <c r="B40" s="37" t="s">
        <v>293</v>
      </c>
      <c r="C40" s="40" t="s">
        <v>294</v>
      </c>
      <c r="D40" s="13" t="s">
        <v>237</v>
      </c>
      <c r="E40" s="142">
        <f>(497200000)/1000000</f>
        <v>497.2</v>
      </c>
      <c r="F40" s="143"/>
      <c r="G40" s="143"/>
      <c r="H40" s="144"/>
      <c r="I40" s="35"/>
      <c r="J40" s="35"/>
      <c r="K40" s="35"/>
      <c r="L40" s="35"/>
      <c r="M40" s="59" t="s">
        <v>287</v>
      </c>
    </row>
    <row r="41" spans="1:13" ht="69.75" customHeight="1" x14ac:dyDescent="0.25">
      <c r="A41" s="54" t="s">
        <v>264</v>
      </c>
      <c r="B41" s="37" t="s">
        <v>270</v>
      </c>
      <c r="C41" s="32" t="s">
        <v>295</v>
      </c>
      <c r="D41" s="13" t="s">
        <v>237</v>
      </c>
      <c r="E41" s="35"/>
      <c r="F41" s="35"/>
      <c r="G41" s="39">
        <f>(76000000)/1000000</f>
        <v>76</v>
      </c>
      <c r="H41" s="35"/>
      <c r="I41" s="35"/>
      <c r="J41" s="35"/>
      <c r="K41" s="35"/>
      <c r="L41" s="35"/>
      <c r="M41" s="59" t="s">
        <v>287</v>
      </c>
    </row>
    <row r="42" spans="1:13" ht="52.5" customHeight="1" thickBot="1" x14ac:dyDescent="0.3">
      <c r="A42" s="60" t="s">
        <v>266</v>
      </c>
      <c r="B42" s="61" t="s">
        <v>293</v>
      </c>
      <c r="C42" s="62" t="s">
        <v>294</v>
      </c>
      <c r="D42" s="63" t="s">
        <v>237</v>
      </c>
      <c r="E42" s="145">
        <f>(648600000)/1000000</f>
        <v>648.6</v>
      </c>
      <c r="F42" s="146"/>
      <c r="G42" s="146"/>
      <c r="H42" s="147"/>
      <c r="I42" s="64"/>
      <c r="J42" s="64"/>
      <c r="K42" s="64"/>
      <c r="L42" s="64"/>
      <c r="M42" s="65" t="s">
        <v>287</v>
      </c>
    </row>
  </sheetData>
  <mergeCells count="25">
    <mergeCell ref="A4:C4"/>
    <mergeCell ref="D4:M4"/>
    <mergeCell ref="A5:C5"/>
    <mergeCell ref="D5:M5"/>
    <mergeCell ref="A6:M6"/>
    <mergeCell ref="A1:M1"/>
    <mergeCell ref="A2:C2"/>
    <mergeCell ref="D2:M2"/>
    <mergeCell ref="A3:C3"/>
    <mergeCell ref="D3:M3"/>
    <mergeCell ref="E33:H33"/>
    <mergeCell ref="E37:H37"/>
    <mergeCell ref="E40:H40"/>
    <mergeCell ref="E42:H42"/>
    <mergeCell ref="A7:M7"/>
    <mergeCell ref="M8:M10"/>
    <mergeCell ref="A8:A10"/>
    <mergeCell ref="B8:B10"/>
    <mergeCell ref="C8:C10"/>
    <mergeCell ref="D8:D10"/>
    <mergeCell ref="E8:H9"/>
    <mergeCell ref="I8:L9"/>
    <mergeCell ref="E25:H25"/>
    <mergeCell ref="E28:H28"/>
    <mergeCell ref="E29:F29"/>
  </mergeCells>
  <pageMargins left="0.70866141732283472" right="0.70866141732283472" top="0.74803149606299213" bottom="0.74803149606299213" header="0.31496062992125984" footer="0.31496062992125984"/>
  <pageSetup paperSize="119" scale="73" fitToHeight="0" orientation="landscape" r:id="rId1"/>
  <headerFooter differentOddEven="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MAPP 2019</vt:lpstr>
      <vt:lpstr>Fichas Técnicas de Indicadores</vt:lpstr>
      <vt:lpstr>FICHA TEC INVERSION PUBLICA </vt:lpstr>
      <vt:lpstr>'FICHA TEC INVERSION PUBLICA '!Área_de_impresión</vt:lpstr>
      <vt:lpstr>'FICHA TEC INVERSION PUBLICA '!Títulos_a_imprimir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moreramar</dc:creator>
  <cp:keywords/>
  <dc:description/>
  <cp:lastModifiedBy>Marielos Vega Elizondo</cp:lastModifiedBy>
  <cp:revision/>
  <cp:lastPrinted>2018-09-27T22:16:19Z</cp:lastPrinted>
  <dcterms:created xsi:type="dcterms:W3CDTF">2015-03-06T17:33:50Z</dcterms:created>
  <dcterms:modified xsi:type="dcterms:W3CDTF">2018-09-28T20:00:17Z</dcterms:modified>
  <cp:category/>
  <cp:contentStatus/>
</cp:coreProperties>
</file>